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9152" windowHeight="11760" activeTab="1"/>
  </bookViews>
  <sheets>
    <sheet name="A. Virksomhedsdata" sheetId="1" r:id="rId1"/>
    <sheet name="B. Kriterier" sheetId="11" r:id="rId2"/>
    <sheet name="C. Introduktion" sheetId="8" r:id="rId3"/>
    <sheet name="1.Miljøledelse" sheetId="3" r:id="rId4"/>
    <sheet name="4.Vandforbrug" sheetId="4" r:id="rId5"/>
    <sheet name="5. Rengøring" sheetId="9" r:id="rId6"/>
    <sheet name="6.Affaldsplan" sheetId="6" r:id="rId7"/>
    <sheet name="7.Energiforbrug" sheetId="5" r:id="rId8"/>
    <sheet name="8. Økologiprocent" sheetId="7" r:id="rId9"/>
  </sheets>
  <definedNames>
    <definedName name="_xlnm._FilterDatabase" localSheetId="1" hidden="1">'B. Kriterier'!$A$1:$J$176</definedName>
  </definedNames>
  <calcPr calcId="125725"/>
</workbook>
</file>

<file path=xl/calcChain.xml><?xml version="1.0" encoding="utf-8"?>
<calcChain xmlns="http://schemas.openxmlformats.org/spreadsheetml/2006/main">
  <c r="H171" i="11"/>
  <c r="G172" s="1"/>
  <c r="G161"/>
  <c r="I161" s="1"/>
  <c r="G1"/>
  <c r="I1" s="1"/>
  <c r="G146"/>
  <c r="G139"/>
  <c r="G136"/>
  <c r="G122"/>
  <c r="G82"/>
  <c r="G65"/>
  <c r="G52"/>
  <c r="G25"/>
  <c r="G15"/>
  <c r="G10"/>
  <c r="I10" l="1"/>
  <c r="I15"/>
  <c r="I25"/>
  <c r="I52"/>
  <c r="I65"/>
  <c r="I82"/>
  <c r="I122"/>
  <c r="I136"/>
  <c r="I139"/>
  <c r="I146"/>
  <c r="M47" i="5" l="1"/>
  <c r="N47" s="1"/>
  <c r="N33"/>
  <c r="M32"/>
  <c r="N32" s="1"/>
  <c r="N15"/>
  <c r="M14"/>
  <c r="N14" s="1"/>
  <c r="F25" i="6"/>
  <c r="G25"/>
  <c r="H25"/>
  <c r="I25"/>
  <c r="E25"/>
  <c r="K5"/>
  <c r="K6"/>
  <c r="K7"/>
  <c r="K8"/>
  <c r="K9"/>
  <c r="K10"/>
  <c r="K11"/>
  <c r="K12"/>
  <c r="K13"/>
  <c r="K14"/>
  <c r="K15"/>
  <c r="K16"/>
  <c r="K17"/>
  <c r="K18"/>
  <c r="K19"/>
  <c r="K22"/>
  <c r="K23"/>
  <c r="K24"/>
  <c r="K4"/>
  <c r="J5"/>
  <c r="J6"/>
  <c r="J7"/>
  <c r="J8"/>
  <c r="J9"/>
  <c r="J10"/>
  <c r="J11"/>
  <c r="J12"/>
  <c r="J13"/>
  <c r="J14"/>
  <c r="J15"/>
  <c r="J16"/>
  <c r="J17"/>
  <c r="J18"/>
  <c r="J19"/>
  <c r="J22"/>
  <c r="J23"/>
  <c r="J24"/>
  <c r="J4"/>
  <c r="H3" i="5"/>
  <c r="I3" s="1"/>
  <c r="G3"/>
  <c r="L82" i="4"/>
  <c r="M82" s="1"/>
  <c r="L81"/>
  <c r="L66"/>
  <c r="M66" s="1"/>
  <c r="L65"/>
  <c r="L67" s="1"/>
  <c r="L69" s="1"/>
  <c r="L49"/>
  <c r="M49" s="1"/>
  <c r="L48"/>
  <c r="M48" s="1"/>
  <c r="M29"/>
  <c r="L29"/>
  <c r="L28"/>
  <c r="M28" s="1"/>
  <c r="L13"/>
  <c r="M13" s="1"/>
  <c r="L12"/>
  <c r="M12" s="1"/>
  <c r="N16" i="5" l="1"/>
  <c r="N17" s="1"/>
  <c r="K25" i="6"/>
  <c r="J25"/>
  <c r="N34" i="5"/>
  <c r="N35" s="1"/>
  <c r="L83" i="4"/>
  <c r="L85" s="1"/>
  <c r="N48" i="5"/>
  <c r="N49"/>
  <c r="M34"/>
  <c r="M16"/>
  <c r="L50" i="4"/>
  <c r="L52" s="1"/>
  <c r="L53" s="1"/>
  <c r="M65"/>
  <c r="M67" s="1"/>
  <c r="M68" s="1"/>
  <c r="M81"/>
  <c r="M83" s="1"/>
  <c r="M84" s="1"/>
  <c r="M50"/>
  <c r="M30"/>
  <c r="M32" s="1"/>
  <c r="L30"/>
  <c r="L32" s="1"/>
  <c r="M14"/>
  <c r="M16" s="1"/>
  <c r="L14"/>
  <c r="L16" s="1"/>
  <c r="E4" i="7"/>
  <c r="F4"/>
  <c r="F3"/>
  <c r="F6"/>
  <c r="F7"/>
  <c r="F8"/>
  <c r="F9"/>
  <c r="F10"/>
  <c r="F11"/>
  <c r="F12"/>
  <c r="F13"/>
  <c r="F14"/>
  <c r="F15"/>
  <c r="F16"/>
  <c r="F17"/>
  <c r="F18"/>
  <c r="F19"/>
  <c r="F20"/>
  <c r="F21"/>
  <c r="F22"/>
  <c r="F23"/>
  <c r="F5"/>
  <c r="E7"/>
  <c r="E8"/>
  <c r="E9"/>
  <c r="E10"/>
  <c r="E11"/>
  <c r="E12"/>
  <c r="E13"/>
  <c r="E14"/>
  <c r="E15"/>
  <c r="E16"/>
  <c r="E17"/>
  <c r="E18"/>
  <c r="E19"/>
  <c r="E20"/>
  <c r="E21"/>
  <c r="E22"/>
  <c r="E23"/>
  <c r="E6"/>
  <c r="E5"/>
  <c r="G52" i="5"/>
  <c r="D51"/>
  <c r="F51" s="1"/>
  <c r="H51" s="1"/>
  <c r="D50"/>
  <c r="F50" s="1"/>
  <c r="H50" s="1"/>
  <c r="D49"/>
  <c r="F49" s="1"/>
  <c r="H49" s="1"/>
  <c r="D48"/>
  <c r="F48" s="1"/>
  <c r="H48" s="1"/>
  <c r="D47"/>
  <c r="F47" s="1"/>
  <c r="H47" s="1"/>
  <c r="D46"/>
  <c r="F46" s="1"/>
  <c r="H46" s="1"/>
  <c r="D45"/>
  <c r="F45" s="1"/>
  <c r="H45" s="1"/>
  <c r="D44"/>
  <c r="F44" s="1"/>
  <c r="H44" s="1"/>
  <c r="D43"/>
  <c r="F43" s="1"/>
  <c r="H43" s="1"/>
  <c r="D42"/>
  <c r="F42" s="1"/>
  <c r="H42" s="1"/>
  <c r="D41"/>
  <c r="F41" s="1"/>
  <c r="H41" s="1"/>
  <c r="D40"/>
  <c r="F40" s="1"/>
  <c r="H40" s="1"/>
  <c r="D39"/>
  <c r="F39" s="1"/>
  <c r="H39" s="1"/>
  <c r="D38"/>
  <c r="F38" s="1"/>
  <c r="H38" s="1"/>
  <c r="D37"/>
  <c r="F37" s="1"/>
  <c r="H37" s="1"/>
  <c r="D36"/>
  <c r="F36" s="1"/>
  <c r="H36" s="1"/>
  <c r="D35"/>
  <c r="F35" s="1"/>
  <c r="H35" s="1"/>
  <c r="D34"/>
  <c r="F34" s="1"/>
  <c r="H34" s="1"/>
  <c r="D33"/>
  <c r="F33" s="1"/>
  <c r="H33" s="1"/>
  <c r="H52" s="1"/>
  <c r="D32"/>
  <c r="F31"/>
  <c r="H31" s="1"/>
  <c r="F30"/>
  <c r="H30" s="1"/>
  <c r="E24"/>
  <c r="D24"/>
  <c r="E23"/>
  <c r="D23"/>
  <c r="E22"/>
  <c r="D22"/>
  <c r="E21"/>
  <c r="D21"/>
  <c r="E20"/>
  <c r="D20"/>
  <c r="E19"/>
  <c r="D19"/>
  <c r="E18"/>
  <c r="D18"/>
  <c r="E17"/>
  <c r="D17"/>
  <c r="E16"/>
  <c r="D16"/>
  <c r="E15"/>
  <c r="D15"/>
  <c r="E14"/>
  <c r="D14"/>
  <c r="E13"/>
  <c r="D13"/>
  <c r="E12"/>
  <c r="D12"/>
  <c r="E11"/>
  <c r="D11"/>
  <c r="E10"/>
  <c r="D10"/>
  <c r="E9"/>
  <c r="D9"/>
  <c r="E8"/>
  <c r="D8"/>
  <c r="E7"/>
  <c r="D7"/>
  <c r="E6"/>
  <c r="D6"/>
  <c r="E4"/>
  <c r="D4"/>
  <c r="G62" i="4"/>
  <c r="E62"/>
  <c r="D61"/>
  <c r="F61" s="1"/>
  <c r="H61" s="1"/>
  <c r="D60"/>
  <c r="F60" s="1"/>
  <c r="H60" s="1"/>
  <c r="D59"/>
  <c r="F59" s="1"/>
  <c r="H59" s="1"/>
  <c r="D58"/>
  <c r="F58" s="1"/>
  <c r="H58" s="1"/>
  <c r="D57"/>
  <c r="F57" s="1"/>
  <c r="H57" s="1"/>
  <c r="D56"/>
  <c r="F56" s="1"/>
  <c r="H56" s="1"/>
  <c r="D55"/>
  <c r="F55" s="1"/>
  <c r="H55" s="1"/>
  <c r="D54"/>
  <c r="F54" s="1"/>
  <c r="H54" s="1"/>
  <c r="D53"/>
  <c r="F53" s="1"/>
  <c r="H53" s="1"/>
  <c r="D52"/>
  <c r="F52" s="1"/>
  <c r="H52" s="1"/>
  <c r="D51"/>
  <c r="F51" s="1"/>
  <c r="H51" s="1"/>
  <c r="D50"/>
  <c r="F50" s="1"/>
  <c r="H50" s="1"/>
  <c r="D49"/>
  <c r="F49" s="1"/>
  <c r="H49" s="1"/>
  <c r="D48"/>
  <c r="F48" s="1"/>
  <c r="H48" s="1"/>
  <c r="D47"/>
  <c r="F47" s="1"/>
  <c r="H47" s="1"/>
  <c r="D46"/>
  <c r="F46" s="1"/>
  <c r="H46" s="1"/>
  <c r="D45"/>
  <c r="F45" s="1"/>
  <c r="H45" s="1"/>
  <c r="D44"/>
  <c r="F44" s="1"/>
  <c r="H44" s="1"/>
  <c r="D43"/>
  <c r="F43" s="1"/>
  <c r="H43" s="1"/>
  <c r="H62" s="1"/>
  <c r="D42"/>
  <c r="F42" s="1"/>
  <c r="D41"/>
  <c r="F41" s="1"/>
  <c r="H41" s="1"/>
  <c r="F40"/>
  <c r="E24"/>
  <c r="D24"/>
  <c r="E23"/>
  <c r="D23"/>
  <c r="E22"/>
  <c r="D22"/>
  <c r="E21"/>
  <c r="D21"/>
  <c r="E20"/>
  <c r="D20"/>
  <c r="E19"/>
  <c r="D19"/>
  <c r="E18"/>
  <c r="D18"/>
  <c r="E17"/>
  <c r="D17"/>
  <c r="E16"/>
  <c r="D16"/>
  <c r="E15"/>
  <c r="D15"/>
  <c r="E14"/>
  <c r="D14"/>
  <c r="E13"/>
  <c r="D13"/>
  <c r="E12"/>
  <c r="D12"/>
  <c r="E11"/>
  <c r="D11"/>
  <c r="E10"/>
  <c r="D10"/>
  <c r="E9"/>
  <c r="D9"/>
  <c r="E8"/>
  <c r="D8"/>
  <c r="E7"/>
  <c r="D7"/>
  <c r="E6"/>
  <c r="D6"/>
  <c r="E4"/>
  <c r="D4"/>
  <c r="G3"/>
  <c r="H3" s="1"/>
  <c r="F3"/>
  <c r="H7" i="5" l="1"/>
  <c r="M69" i="4"/>
  <c r="M85"/>
  <c r="H16" i="5"/>
  <c r="I16" s="1"/>
  <c r="G16"/>
  <c r="G4"/>
  <c r="H4"/>
  <c r="I4" s="1"/>
  <c r="G11"/>
  <c r="H11"/>
  <c r="I11" s="1"/>
  <c r="H13"/>
  <c r="I13" s="1"/>
  <c r="G13"/>
  <c r="G15"/>
  <c r="H15"/>
  <c r="I15" s="1"/>
  <c r="G19"/>
  <c r="H19"/>
  <c r="I19" s="1"/>
  <c r="H21"/>
  <c r="I21" s="1"/>
  <c r="G21"/>
  <c r="G23"/>
  <c r="H23"/>
  <c r="I23" s="1"/>
  <c r="H12"/>
  <c r="I12" s="1"/>
  <c r="G12"/>
  <c r="H20"/>
  <c r="I20" s="1"/>
  <c r="G20"/>
  <c r="G22"/>
  <c r="H22"/>
  <c r="I22" s="1"/>
  <c r="H24"/>
  <c r="I24" s="1"/>
  <c r="G24"/>
  <c r="G14"/>
  <c r="H14"/>
  <c r="I14" s="1"/>
  <c r="G10"/>
  <c r="H10"/>
  <c r="I10" s="1"/>
  <c r="G18"/>
  <c r="H18"/>
  <c r="I18" s="1"/>
  <c r="H9"/>
  <c r="I9" s="1"/>
  <c r="G9"/>
  <c r="H17"/>
  <c r="I17" s="1"/>
  <c r="G17"/>
  <c r="H6"/>
  <c r="I6" s="1"/>
  <c r="G8"/>
  <c r="H8"/>
  <c r="I8" s="1"/>
  <c r="I7"/>
  <c r="G7"/>
  <c r="G6"/>
  <c r="M52" i="4"/>
  <c r="M53" s="1"/>
  <c r="M51"/>
  <c r="M31"/>
  <c r="M15"/>
  <c r="D52" i="5"/>
  <c r="F32"/>
  <c r="F52" s="1"/>
  <c r="D62" i="4"/>
  <c r="G7"/>
  <c r="H7" s="1"/>
  <c r="F15"/>
  <c r="F62"/>
  <c r="F8"/>
  <c r="G10"/>
  <c r="H10" s="1"/>
  <c r="F12"/>
  <c r="H42"/>
  <c r="G15"/>
  <c r="H15" s="1"/>
  <c r="F17"/>
  <c r="F19"/>
  <c r="F23"/>
  <c r="G16"/>
  <c r="H16" s="1"/>
  <c r="F24"/>
  <c r="F7"/>
  <c r="F11"/>
  <c r="F20"/>
  <c r="G8"/>
  <c r="H8" s="1"/>
  <c r="G23"/>
  <c r="H23" s="1"/>
  <c r="F9"/>
  <c r="G18"/>
  <c r="H18" s="1"/>
  <c r="G6"/>
  <c r="H6" s="1"/>
  <c r="G11"/>
  <c r="H11" s="1"/>
  <c r="F13"/>
  <c r="G20"/>
  <c r="H20" s="1"/>
  <c r="G22"/>
  <c r="H22" s="1"/>
  <c r="F4"/>
  <c r="G12"/>
  <c r="H12" s="1"/>
  <c r="G14"/>
  <c r="H14" s="1"/>
  <c r="F16"/>
  <c r="G19"/>
  <c r="H19" s="1"/>
  <c r="F21"/>
  <c r="G24"/>
  <c r="H24" s="1"/>
  <c r="G4"/>
  <c r="H4" s="1"/>
  <c r="F6"/>
  <c r="G9"/>
  <c r="H9" s="1"/>
  <c r="F10"/>
  <c r="G13"/>
  <c r="H13" s="1"/>
  <c r="F14"/>
  <c r="G17"/>
  <c r="H17" s="1"/>
  <c r="F18"/>
  <c r="G21"/>
  <c r="H21" s="1"/>
  <c r="F22"/>
  <c r="H32" i="5" l="1"/>
  <c r="G151" i="11"/>
  <c r="I151" l="1"/>
  <c r="G171"/>
  <c r="G173" l="1"/>
  <c r="I171"/>
</calcChain>
</file>

<file path=xl/sharedStrings.xml><?xml version="1.0" encoding="utf-8"?>
<sst xmlns="http://schemas.openxmlformats.org/spreadsheetml/2006/main" count="1975" uniqueCount="854">
  <si>
    <t>Data</t>
  </si>
  <si>
    <t>G0.1</t>
  </si>
  <si>
    <t>Virksomhedens navn</t>
  </si>
  <si>
    <t>G0.2</t>
  </si>
  <si>
    <t>Gade</t>
  </si>
  <si>
    <t>G0.3</t>
  </si>
  <si>
    <t xml:space="preserve">Postnr </t>
  </si>
  <si>
    <t>G0.4</t>
  </si>
  <si>
    <t>By</t>
  </si>
  <si>
    <t>G0.5</t>
  </si>
  <si>
    <t>Landsdel</t>
  </si>
  <si>
    <t>G0.6</t>
  </si>
  <si>
    <t>Officiel telefonnr.</t>
  </si>
  <si>
    <t>G0.7</t>
  </si>
  <si>
    <t>G0.8</t>
  </si>
  <si>
    <t>Officiel e-mail</t>
  </si>
  <si>
    <t>G0.9</t>
  </si>
  <si>
    <t>Hjemmeside adresse</t>
  </si>
  <si>
    <t>G0.10</t>
  </si>
  <si>
    <t>Byggeår</t>
  </si>
  <si>
    <t>G0.11</t>
  </si>
  <si>
    <t>Antal værelser</t>
  </si>
  <si>
    <t>G0.12</t>
  </si>
  <si>
    <t>Antal etage m2</t>
  </si>
  <si>
    <t>G0.13</t>
  </si>
  <si>
    <t>Antal opvarmede m2</t>
  </si>
  <si>
    <t>G0.14</t>
  </si>
  <si>
    <t>G0.15</t>
  </si>
  <si>
    <t>G0.16</t>
  </si>
  <si>
    <t>Varmetype</t>
  </si>
  <si>
    <t>G0.17</t>
  </si>
  <si>
    <t>G0.18</t>
  </si>
  <si>
    <t>Egen produktion af vedvarende energi</t>
  </si>
  <si>
    <t>G0.19</t>
  </si>
  <si>
    <t>Evt. lukkeperiode</t>
  </si>
  <si>
    <t>G0.20</t>
  </si>
  <si>
    <t>Ejerforhold/selskabsform</t>
  </si>
  <si>
    <t>G0.21</t>
  </si>
  <si>
    <t>Personale</t>
  </si>
  <si>
    <t> Data</t>
  </si>
  <si>
    <t>G0.30</t>
  </si>
  <si>
    <t>Antal ansatte</t>
  </si>
  <si>
    <t>G0.31</t>
  </si>
  <si>
    <t>G0.32</t>
  </si>
  <si>
    <t>G0.33</t>
  </si>
  <si>
    <t>G0.34</t>
  </si>
  <si>
    <t>G0.35</t>
  </si>
  <si>
    <t>G0.36</t>
  </si>
  <si>
    <t>G0.37</t>
  </si>
  <si>
    <t>Evt. supplerende kontaktperson</t>
  </si>
  <si>
    <t>G0.38</t>
  </si>
  <si>
    <t>G0.39</t>
  </si>
  <si>
    <t>G0.40</t>
  </si>
  <si>
    <t>Hele/dele af bygninger som er fredet</t>
  </si>
  <si>
    <t>Miljøledelse</t>
  </si>
  <si>
    <t>Type</t>
  </si>
  <si>
    <t>Ja/nej</t>
  </si>
  <si>
    <t>Evt. kommentarer</t>
  </si>
  <si>
    <t>Virksomhedens ledelse har udpeget en person, som er ansvarlig for miljøarbejdet.</t>
  </si>
  <si>
    <t>Obligatorisk</t>
  </si>
  <si>
    <t>Ja</t>
  </si>
  <si>
    <t>Virksomheden skal med ansøgningen til Green Key indsende planlagte miljømål og handlingsplan herfor.</t>
  </si>
  <si>
    <t>Information</t>
  </si>
  <si>
    <t>Virksomheden opretter og vedligeholder en mappe og/eller intranet med relevant miljø- og dokumentationsmateriale.</t>
  </si>
  <si>
    <t xml:space="preserve">Hvert år skal virksomheden gennemgå kriterierne for Green Key. </t>
  </si>
  <si>
    <t xml:space="preserve">Virksomheden informerer og inddrager relevante samarbejdspartnere i miljøarbejdet. </t>
  </si>
  <si>
    <t>Personaleinddragelse</t>
  </si>
  <si>
    <t>Den miljøansvarlige skal mindst fire gange årligt holde møder med ledelsen og her orienterer om udviklingen på miljøområdet.</t>
  </si>
  <si>
    <t>Virksomheden skal hvert år holde et eller flere motivationsmøder om miljø- og Green Key arbejdet for alle fastansatte – enten samlet eller fordelt på forskellige arbejdsområder.</t>
  </si>
  <si>
    <t>Den miljøansvarlige medarbejder har ansvar for, at personalet løbende involveres i og informeres om initiativer og miljøspørgsmål i relation til Green Key samt om hvordan de gør en forskel.</t>
  </si>
  <si>
    <t>Gæsteinformation</t>
  </si>
  <si>
    <t xml:space="preserve">Der skal være Green Key og miljøinformation i/ved receptionen. </t>
  </si>
  <si>
    <t xml:space="preserve">Der skal være Green Key og miljøinformation på virksomhedens hjemmeside. </t>
  </si>
  <si>
    <t>Personalet skal kunne informere gæsterne om Green Key og virksomhedens miljøindsats.</t>
  </si>
  <si>
    <t>Der skal opsættes synlig information på værelserne omkring gæsteafhængigt håndklædeskift.</t>
  </si>
  <si>
    <t>Vand</t>
  </si>
  <si>
    <t>Virksomheden bør have særskilt vandbimålere - især ved stærkt vandforbrugende installationer.</t>
  </si>
  <si>
    <t xml:space="preserve">Personalet skal løbende holde øje med dryppende vandhaner, utætte wc-cisterner og rør. </t>
  </si>
  <si>
    <t>Utætheder skal repareres med det samme.</t>
  </si>
  <si>
    <t>Alle nye toiletter skal have dobbeltskyl.</t>
  </si>
  <si>
    <t>Alle ofte brugte og centralt placerede offentlige toiletter skal have dobbeltskyl senest 1 år efter tildeling.</t>
  </si>
  <si>
    <t>Urinaler skal have automatisk tidsbegrænsning, sensor, trykknap eller være vandfrie for at undgå unødigt vandspild.</t>
  </si>
  <si>
    <t>Alle virksomhedens urinaler er vandfrie.</t>
  </si>
  <si>
    <t>Vandflowet fra brusere må ikke overstige 9 liter pr. minut.</t>
  </si>
  <si>
    <t xml:space="preserve">Vandflowet for nyindkøbte håndvaskarmaturer overstiger ikke 4 liter pr. minut. </t>
  </si>
  <si>
    <t xml:space="preserve">Vandflowet for offentlige håndvaskarmaturer overstiger ikke 4 liter pr. minut. </t>
  </si>
  <si>
    <t>Vandflowet for værelseshåndvaske overstiger ikke 6 liter pr. minut.</t>
  </si>
  <si>
    <t>Vandflowet fra håndvaskarmaturer på alle værelser overstiger ikke 4 liter pr. minut.</t>
  </si>
  <si>
    <t>Der er sensorer på de ofte brugte og centralt placerede offentlige toiletters håndvaske.</t>
  </si>
  <si>
    <t>Nyindkøbte hætte- og tunnelopvaskemaskiner må maksimalt indtage 3,5 liter vand pr. kurv.</t>
  </si>
  <si>
    <t>Ny traditionel opvaskemaskine skal have Energimærke A.</t>
  </si>
  <si>
    <t>Ved opvaskemaskiner skal der opsættes skiltning om, hvordan den pågældende maskine anvendes, så vand- og energiforbruget minimeres.</t>
  </si>
  <si>
    <t>Regnvand opsamles og anvendes som gråt vand til f.eks. wc-cisterner, vanding og lignende.</t>
  </si>
  <si>
    <t>Vask og rengøring</t>
  </si>
  <si>
    <t>Hvis der anvendes engangspakninger for sæbe/shampoo skiftes de kun ved ny gæst eller når de er næsten færdigbrugte eller genbruges andre steder.</t>
  </si>
  <si>
    <t>Virksomheden bruger dispenser for håndsæbe/shampoo.</t>
  </si>
  <si>
    <t>Virksomheden bruger nedbrydeligt emballage for engangspakninger for håndsæbe/shampoo.</t>
  </si>
  <si>
    <t>Se ovenfor</t>
  </si>
  <si>
    <t>Virksomheden undgår duftspray og parfume i plejeprodukter.</t>
  </si>
  <si>
    <t>90 % af rengøringsprodukttyperne er miljømærkede produkter.</t>
  </si>
  <si>
    <t xml:space="preserve">Rengøringsmidler, vaskemidler, sæbe etc. skal indkøbes, anvendes og doseres, så de påvirker miljøet mindst muligt. </t>
  </si>
  <si>
    <t>Virksomheden har et automatisk doseringssystem for rengøringsmidler.</t>
  </si>
  <si>
    <t>Medarbejdere der står for rengøring og vask skal informeres om korrekt brug og dosering af produkterne.</t>
  </si>
  <si>
    <t>Virksomheden bruger primært fiberklude – gerne miljømærket - til rengøring.</t>
  </si>
  <si>
    <t>Papirhåndklæder og toiletpapir skal være fremstillet af ikke-klorbleget papir eller af miljømærket papir.</t>
  </si>
  <si>
    <t>Affald</t>
  </si>
  <si>
    <t>Der skal opsættes letforståelig kildesorteringsinformation for personalet - gerne med illustrationer og på flere sprog.</t>
  </si>
  <si>
    <t xml:space="preserve">Hvordan kan gæsterne frasortere affald? </t>
  </si>
  <si>
    <t>Virksomheden bruger ikke portionspakker i forbindelse med servering med undtagelse af smørbare mejeriprodukter (smør, ost), chokoladesmør og marmelade.</t>
  </si>
  <si>
    <t xml:space="preserve">Der indkøbes miljømærkede genopladelige batterier, hvor det er muligt. </t>
  </si>
  <si>
    <t>Det indkøbes miljømærkede tonerpatroner til printere m.v., som efter brug sendes til genpåfyldning.</t>
  </si>
  <si>
    <t>Energi</t>
  </si>
  <si>
    <t>Dato for sidste energimærke</t>
  </si>
  <si>
    <t>Bogstav for sidste energimærke</t>
  </si>
  <si>
    <t>Virksomheder skal arbejde målrettet med energisynets og energimærknings forbedringsforslag. Som minimum skal forslag med en tilbagebetalingstid på under 3 år sættes i værk inden 3 år efter rapportens udarbejdelse.</t>
  </si>
  <si>
    <t>Der er installeret CTS-anlæg til styring af varme, belysning og andre særligt energiforbrugende anlæg.</t>
  </si>
  <si>
    <t>1-lags vinduer i opvarmede lokaler skal senest 1 år efter tildeling af Green Key være udstyret med flere lag glas eller lavenergiruder.</t>
  </si>
  <si>
    <t>Varmtvandsrør skal være isoleret.</t>
  </si>
  <si>
    <t>Der opvarmes ikke med direkte virkende elvarme, såsom el-paneler eller el-radiatorer.</t>
  </si>
  <si>
    <t>Virksomheden har automatisk sluk af varme og aircondition ved åbne vinduer.</t>
  </si>
  <si>
    <t>Virksomheden har egen vedvarende energi produktion (solvarmeanlæg, solcelleanlæg, biobrændselsfyr, jordvarme eller vindmølle).</t>
  </si>
  <si>
    <t xml:space="preserve">Ventilationsanlæg, kedler og evt. klimaanlæg rengøres jævnligt og efterses mindst én gang om året. </t>
  </si>
  <si>
    <t>Der skal senest 6 måneder efter tildeling af Green Key være indført styring af ventilation så den nedreguleres/slukkes i fællesarealer og køkken, når disse områder ikke benyttes.</t>
  </si>
  <si>
    <t xml:space="preserve">Obligatorisk </t>
  </si>
  <si>
    <t>Nyindkøbte klimaanlæg (aircondition) eller varmepumper skal have et lavt energiforbrug, og klimaanlæg på under 12 kW skal have energimærke A.</t>
  </si>
  <si>
    <t>Nyindkøbte køleanlæg og varmepumper må ikke indeholde CFC og HCFC.</t>
  </si>
  <si>
    <t>Der er opsat varmeveksler til opvarmning af udeluft til ventilationsanlægget.</t>
  </si>
  <si>
    <t xml:space="preserve">Køle-, fryse og varmeskabe (rum) samt ovne skal være forsynet med intakte tætningslister. </t>
  </si>
  <si>
    <t xml:space="preserve">Køle- og fryseskabe (rum) er forsynet med intakte tætningslister. </t>
  </si>
  <si>
    <t xml:space="preserve">Varmeskabe (rum) samt ovne er forsynet med intakte tætningslister. </t>
  </si>
  <si>
    <t>Nyindkøbte minibarer må ikke have et større energiforbrug end 0,75 kWh/døgn.</t>
  </si>
  <si>
    <t>Køleskabe slukkes, når ferielejligheder og feriehuse i en periode af mindst en uge ikke er udlejede.</t>
  </si>
  <si>
    <t>50 % af virksomhedens belysning er behovsstyret.</t>
  </si>
  <si>
    <t>Der skal være timer på eller behovsstyring af saunaer, dampbad, spa etc.</t>
  </si>
  <si>
    <t>Pc, printer, kopimaskiner mm. har elspareskinne og slukkes i perioder, hvor de ikke bliver brugt.</t>
  </si>
  <si>
    <t>Tv slukkes på ledige værelser, så de ikke står på standby.</t>
  </si>
  <si>
    <t>Fødevarer</t>
  </si>
  <si>
    <t>Rygning og indeklima</t>
  </si>
  <si>
    <t>Dansk rygelovgivning følges.</t>
  </si>
  <si>
    <t>Foretager virksomheden ændringer i indretningen, ombygninger eller større vedligeholdelsesarbejder, skal der under arbejdet tilstræbes størst mulig hensyntagen til miljø og indeklima.</t>
  </si>
  <si>
    <t>Udearealer</t>
  </si>
  <si>
    <t>Kunstvanding med vand fra vandværk må kun ske i tidsrummet fra kl. 18.00 til 07.00.</t>
  </si>
  <si>
    <t xml:space="preserve">Virksomheden bruger salt uden klorid, eller grus til glatførebekæmpelse.  </t>
  </si>
  <si>
    <t>Grønne aktiviteter</t>
  </si>
  <si>
    <t>Hvor det er relevant forefindes informationsmateriale om nærliggende park- og naturområder, henvisninger til en evt. naturvejleder og information om arrangementer.</t>
  </si>
  <si>
    <t>Gæsterne har mulighed for at låne eller leje cykler. Hvis virksomheden ikke har denne service, skal der henvises til eksterne udlejningsvirksomheder.</t>
  </si>
  <si>
    <t>Administration</t>
  </si>
  <si>
    <t xml:space="preserve">Mindst 75 % af virksomhedens elektroniske kontorudstyr skal være installeret med automatisk standbyfunktion. </t>
  </si>
  <si>
    <t>Nyindkøbt brevpapir og papir til kopiering mv. må ikke være klorbleget og skal være miljømærket eller af 100 % genbrugspapir.</t>
  </si>
  <si>
    <t>Det tilstræbes at anvende miljøvenlige transportmidler for personale og gæster med en dokumenterbar lavere miljøpåvirkning samt at begrænse brug af motoriserede køretøjer.</t>
  </si>
  <si>
    <t>Virksomheden har elbiler til ansatte og/eller gæster.</t>
  </si>
  <si>
    <t>Pointkriterium 3 point</t>
  </si>
  <si>
    <t>Virksomhed</t>
  </si>
  <si>
    <t>     </t>
  </si>
  <si>
    <t>Koordinator(er)</t>
  </si>
  <si>
    <t>Skema 1 – Miljøgruppe og interne ressourcepersoner</t>
  </si>
  <si>
    <t>Person</t>
  </si>
  <si>
    <t>Organisation</t>
  </si>
  <si>
    <t>Kontaktdata</t>
  </si>
  <si>
    <t>Søren Sørensen</t>
  </si>
  <si>
    <t>Teknisk direktør</t>
  </si>
  <si>
    <t>Yy xx yy xx</t>
  </si>
  <si>
    <t>Skema 2 – Eksterne ressourcepersoner</t>
  </si>
  <si>
    <t>Jens Jensen</t>
  </si>
  <si>
    <t>Elsparefonden</t>
  </si>
  <si>
    <t>Xx yy xx yy</t>
  </si>
  <si>
    <t>Skema 3 – Afholdte og planlagte møder</t>
  </si>
  <si>
    <t>Dato:</t>
  </si>
  <si>
    <t>Sted:</t>
  </si>
  <si>
    <t>Deltagere:</t>
  </si>
  <si>
    <t>Bemærkninger:</t>
  </si>
  <si>
    <t>Mødelokale 1</t>
  </si>
  <si>
    <t>Ledelsen plus miljøansvarlige.</t>
  </si>
  <si>
    <t xml:space="preserve">Næste møde afholdes den første uge i februar, hvor alle ansatte deltager i en brainstorming. </t>
  </si>
  <si>
    <t>Skema 4 – Miljøpolitik</t>
  </si>
  <si>
    <t>Skema 5 – Miljøgennemgang / brainstorming</t>
  </si>
  <si>
    <t>Prioritet:</t>
  </si>
  <si>
    <t>Akut problem</t>
  </si>
  <si>
    <t>Som har stor betydning for miljøet</t>
  </si>
  <si>
    <t>Væsentligt problem</t>
  </si>
  <si>
    <t>Som har væsentlig betydning for miljøet</t>
  </si>
  <si>
    <t>Mindre problem</t>
  </si>
  <si>
    <t>Som har mindre betydning for miljøet</t>
  </si>
  <si>
    <t>Anbefalinger</t>
  </si>
  <si>
    <t>Som ikke er en nødvendighed, men som alligevel vil forbedre miljøet.</t>
  </si>
  <si>
    <t>Indhold</t>
  </si>
  <si>
    <t>Hvorfor er det vigtigt?</t>
  </si>
  <si>
    <t>Prioritering</t>
  </si>
  <si>
    <t>Der bruges for meget unødvendig vand</t>
  </si>
  <si>
    <t>Vand er dyrt og bidrager til et øget CO2-forbrug.</t>
  </si>
  <si>
    <t>Evt. yderligere kommentarer</t>
  </si>
  <si>
    <t>Skema 6 – Fra mål til handling</t>
  </si>
  <si>
    <t xml:space="preserve">Se eksempel på udfyldelse i afsnit 1.4 </t>
  </si>
  <si>
    <t>Mål:</t>
  </si>
  <si>
    <t>Ansvarlig:</t>
  </si>
  <si>
    <t>Opgaver:</t>
  </si>
  <si>
    <t>Tidsramme:</t>
  </si>
  <si>
    <t>Ressourcer:</t>
  </si>
  <si>
    <t>Opfølgning:</t>
  </si>
  <si>
    <t>Skema 7 – Gennemførelse og evaluering</t>
  </si>
  <si>
    <t>Hvad er gennemført?</t>
  </si>
  <si>
    <t>Virker det?</t>
  </si>
  <si>
    <t>Evt. justering/opfølgning</t>
  </si>
  <si>
    <t xml:space="preserve">Alle toiletter er udskiftet i lobby, på gange og i restaurant og ½ af alle toiletter på værelser er ombygget til dobbeltskyld. </t>
  </si>
  <si>
    <t xml:space="preserve">Vandforbruget for hotellet er faldet med 10 % svarende til X i en periode, hvor omsætningen er stabil. Det giver en besparelse på kr.Y. </t>
  </si>
  <si>
    <t>Toiletterne på de sidste værelser forventes ombygget i 200X</t>
  </si>
  <si>
    <t>Vandpris/m3</t>
  </si>
  <si>
    <t>1000 l= 1 m3</t>
  </si>
  <si>
    <t>Dato</t>
  </si>
  <si>
    <t>Aflæsning/m3</t>
  </si>
  <si>
    <t>Forbrug i /m3</t>
  </si>
  <si>
    <t>Periodens længde/dage</t>
  </si>
  <si>
    <t>Omk i kr. pr dag</t>
  </si>
  <si>
    <t>Forbrug pr. mdr/m3</t>
  </si>
  <si>
    <t>Pris pr/mdr</t>
  </si>
  <si>
    <t>Startaflæs</t>
  </si>
  <si>
    <t>=</t>
  </si>
  <si>
    <t>Startaflæsning</t>
  </si>
  <si>
    <t>År</t>
  </si>
  <si>
    <t>Vandpris/kr</t>
  </si>
  <si>
    <t>Pris pr/år</t>
  </si>
  <si>
    <t>Antal gæster</t>
  </si>
  <si>
    <t>Omk pr. gæst</t>
  </si>
  <si>
    <t>201X</t>
  </si>
  <si>
    <t>201Y</t>
  </si>
  <si>
    <t>Gnsnit</t>
  </si>
  <si>
    <t>Periode</t>
  </si>
  <si>
    <t>Beskrivelse</t>
  </si>
  <si>
    <t>Enhed</t>
  </si>
  <si>
    <t>L</t>
  </si>
  <si>
    <t>Kr</t>
  </si>
  <si>
    <t>Antal liter eksisterende toilet</t>
  </si>
  <si>
    <t>Nyt dobbeltskyltoilet (3/6l) (0,25x6l/skyl+0,75x3 l/skyl)</t>
  </si>
  <si>
    <t>Pris på vand/m3</t>
  </si>
  <si>
    <t>Antal dage</t>
  </si>
  <si>
    <t>Belægningsprocent</t>
  </si>
  <si>
    <t>Kostpris toilet (levetid 20 år)</t>
  </si>
  <si>
    <t>Arbejdsomkostninger</t>
  </si>
  <si>
    <t>Nuværende forbrug pr. år</t>
  </si>
  <si>
    <t>Nyt toilet forbrug pr. år</t>
  </si>
  <si>
    <t>Besparelse på 1 år</t>
  </si>
  <si>
    <t>Tilbagebetalingstid/år</t>
  </si>
  <si>
    <t>Besparelse 10 år:</t>
  </si>
  <si>
    <t>Aflæsning
/kWh</t>
  </si>
  <si>
    <t>Forbrug i / kWh</t>
  </si>
  <si>
    <t>Forbrug pr. mdr/Kwh</t>
  </si>
  <si>
    <t/>
  </si>
  <si>
    <t>Aflæsning/ kWh</t>
  </si>
  <si>
    <t>Energipris/kr</t>
  </si>
  <si>
    <t>Samlede indkøb i kr eller kg</t>
  </si>
  <si>
    <t>Samlede økoligi i kr. eller kg.</t>
  </si>
  <si>
    <t>Økologiprocent</t>
  </si>
  <si>
    <t>Startdag</t>
  </si>
  <si>
    <t>Antal toiletter</t>
  </si>
  <si>
    <t>Toiletter:</t>
  </si>
  <si>
    <t>Skyl pr dag inkl. 1 skyl pr rengøring</t>
  </si>
  <si>
    <t>Skyl pr dag pr. gæst</t>
  </si>
  <si>
    <t>Antal liter pr. skyl ved eksisterende urinal</t>
  </si>
  <si>
    <t>Antal liter pr. skyl ved vandfrit urinal</t>
  </si>
  <si>
    <t xml:space="preserve">Antal gæster (100 gæster heraf ½-delen kvinder) </t>
  </si>
  <si>
    <t>Kostpris toilet</t>
  </si>
  <si>
    <t>Driftsomkostninger urilock skift efter 15.000 afbenyttelser</t>
  </si>
  <si>
    <t>Nuværende vandudgifter pr. år</t>
  </si>
  <si>
    <t>Udgifter til vandfrit urinal pr. år</t>
  </si>
  <si>
    <t>Forbrug for overnattende gæst/min</t>
  </si>
  <si>
    <t>Antal liter i minuttet ved eksisterende håndvask</t>
  </si>
  <si>
    <t>Antal liter i minuttet ved ny håndvask</t>
  </si>
  <si>
    <t>Pris på fjernvarme/m3</t>
  </si>
  <si>
    <t>Kostpris perlator</t>
  </si>
  <si>
    <t>Nyt forbrug pr. år</t>
  </si>
  <si>
    <t>Toilet til dobbeltskyl</t>
  </si>
  <si>
    <t>Toilet til urinal</t>
  </si>
  <si>
    <t>Antal håndvaskninger i løbet af en dag</t>
  </si>
  <si>
    <t>Antal minutter, hvor vandet er tændt</t>
  </si>
  <si>
    <t>Antal håndvaske i 10 år</t>
  </si>
  <si>
    <t>Kostpris perlatorer</t>
  </si>
  <si>
    <t>Pris år</t>
  </si>
  <si>
    <t>Energipris/kr pr kWh</t>
  </si>
  <si>
    <t>Pointkriterium 
4 point</t>
  </si>
  <si>
    <t>Pointkriterium
3 point</t>
  </si>
  <si>
    <t>Pointkriterium
4 point</t>
  </si>
  <si>
    <t>Pointkriterium
2 point</t>
  </si>
  <si>
    <t>Pointkriterium
5 point</t>
  </si>
  <si>
    <t>Pointkriterium 
5 point</t>
  </si>
  <si>
    <t>Pointkriterium 
3 point</t>
  </si>
  <si>
    <t>Pointkriterium
1 point</t>
  </si>
  <si>
    <t>Pointkriterium 
1 point</t>
  </si>
  <si>
    <t>Brændbart</t>
  </si>
  <si>
    <t>Pap</t>
  </si>
  <si>
    <t>Glas</t>
  </si>
  <si>
    <t>Madaffald</t>
  </si>
  <si>
    <t>Olie (fx friture)</t>
  </si>
  <si>
    <t>Batterier</t>
  </si>
  <si>
    <t>E-pære</t>
  </si>
  <si>
    <t>Kort beskrivelse</t>
  </si>
  <si>
    <t>Pant flasker</t>
  </si>
  <si>
    <t>Antal beholdere</t>
  </si>
  <si>
    <t>Elektronisk affald</t>
  </si>
  <si>
    <t>Hvad</t>
  </si>
  <si>
    <t>Plastfolie</t>
  </si>
  <si>
    <t>Kemikalier/maling</t>
  </si>
  <si>
    <t>Lyssofrør</t>
  </si>
  <si>
    <t>Papir/aviser</t>
  </si>
  <si>
    <t>Ansvarlig</t>
  </si>
  <si>
    <t>Glascontainer har piktogtram
Ansatte er informeret via opslag, ved oplæring og ved årets første personalemøde
I kontrakt med rengøringsfirma</t>
  </si>
  <si>
    <t>Procedure</t>
  </si>
  <si>
    <t>Teknisk ansvarlig og miljøudvalg</t>
  </si>
  <si>
    <t>Opvasker, køkken- og serveringspersonale frasorterer mad i madspande</t>
  </si>
  <si>
    <t>Ansatte er informeret via ark, ved oplæring og ved årets første personalemøde</t>
  </si>
  <si>
    <t>Smadret porcelæn
 og glas</t>
  </si>
  <si>
    <t>Tømingspris</t>
  </si>
  <si>
    <t>Ved varerlevering opsamles alt plastikfolie og lægges i skraldespand ved affaldsstation</t>
  </si>
  <si>
    <t>Plastik flasker/affald</t>
  </si>
  <si>
    <t>Emne</t>
  </si>
  <si>
    <t>Hvad skal udfyldes i arkene</t>
  </si>
  <si>
    <t>Hvad betyder "Evt. kommentarer"?</t>
  </si>
  <si>
    <t>Det er eventuelle uddybninger af jeres svar.</t>
  </si>
  <si>
    <t>Arket gemmes på jeres netværk eller eget drev og sendes herefter elektronisk til green-key@horesta.dk.</t>
  </si>
  <si>
    <t>Følgende mailadresser ønsker 
at modtage nyhedsbrev</t>
  </si>
  <si>
    <t>Direkte mailadresse (direktør/leder)</t>
  </si>
  <si>
    <t>Direkte telefonnr. (Miljøkontakt)</t>
  </si>
  <si>
    <t>Direkte mailadresse (Miljøkontakt)</t>
  </si>
  <si>
    <t>Direkte telefonnr. (direktør/leder)</t>
  </si>
  <si>
    <t>Haveaffald</t>
  </si>
  <si>
    <t>Teknisk personale opsamler og sender det på genbrugsstation  </t>
  </si>
  <si>
    <t>Teknisk personale skifter, opsamler og sender det på genbrugsstation</t>
  </si>
  <si>
    <t>Gæsten kan afleverer batterier i reception
Personale afleverer batterier i reception eller i teknikerrum
Teknisk personale opsamler og sender det på genbrugsstation</t>
  </si>
  <si>
    <t>Teknisk personale opsamler og sender det på genbrugspladser</t>
  </si>
  <si>
    <t>Mængde affald/år</t>
  </si>
  <si>
    <t>Omkostninger/år</t>
  </si>
  <si>
    <t>Antal tømninger/år</t>
  </si>
  <si>
    <t>Samlet</t>
  </si>
  <si>
    <t>Forslag til affaldsplan (udfyld selv)</t>
  </si>
  <si>
    <t>Størrelse beholdere (M3, L,kg)</t>
  </si>
  <si>
    <t>M3=1000 l</t>
  </si>
  <si>
    <t>Papcontainer har piktogtram
Ansatte er informeret via opslag, ved oplæring og ved årets første personalemøde</t>
  </si>
  <si>
    <t>Hvor skal excel-arket sendes hen?</t>
  </si>
  <si>
    <t>Hvad skal de øvrige ark bruges til?</t>
  </si>
  <si>
    <t>Hvor megen virksomhedsdata skal udfyldes?</t>
  </si>
  <si>
    <t>Dato for tildeling af Green Key</t>
  </si>
  <si>
    <t>kWh</t>
  </si>
  <si>
    <t>Antal timer pr. dag</t>
  </si>
  <si>
    <t>Antal pærer</t>
  </si>
  <si>
    <t>Pris på KWh/kr</t>
  </si>
  <si>
    <t>Wat eksisterende lyskilde</t>
  </si>
  <si>
    <t>Pris eksisterende lyskilde/kr</t>
  </si>
  <si>
    <t>Levetimer eksisterende lyskilde</t>
  </si>
  <si>
    <t>Wat ny lyskilde</t>
  </si>
  <si>
    <t>Pris ny lyskilde</t>
  </si>
  <si>
    <t>Levetimer ny lyskilde</t>
  </si>
  <si>
    <t>Evt. investring</t>
  </si>
  <si>
    <t>Besparelse strømforbrug 1 år</t>
  </si>
  <si>
    <t>Evt. omk/besparelse indkøb</t>
  </si>
  <si>
    <t>Samlede besparelse 1 år</t>
  </si>
  <si>
    <t>Evt. tilbagebetalingstid</t>
  </si>
  <si>
    <t>Opholdsrum/reception fra 60 W glødepære til 10 W energisparepære</t>
  </si>
  <si>
    <t>Antal dage (belægningsprocent på 60 %)</t>
  </si>
  <si>
    <t>Antal pærer (2 pr. værelse)</t>
  </si>
  <si>
    <t>Sengelampe fra 40 W glødepære til 10 W energisparepære på 100 værelser</t>
  </si>
  <si>
    <t>Sensor på offentligt toilet: 5 toiletter med hver 10 pærer</t>
  </si>
  <si>
    <t>Besparelse strømforbrug ved sesnor (60%)</t>
  </si>
  <si>
    <t>Pris behovsstyring</t>
  </si>
  <si>
    <t>Evt. etablering</t>
  </si>
  <si>
    <t>Tilbagebetalingstid</t>
  </si>
  <si>
    <t>Besparelse i 10 år</t>
  </si>
  <si>
    <t>Produkt</t>
  </si>
  <si>
    <t>Leverandør</t>
  </si>
  <si>
    <t>Miljømærket</t>
  </si>
  <si>
    <t>Forbrug</t>
  </si>
  <si>
    <t>Højt</t>
  </si>
  <si>
    <t>Leverandør X</t>
  </si>
  <si>
    <t>Leverandør Y</t>
  </si>
  <si>
    <t>Rengøring X1</t>
  </si>
  <si>
    <t>Rengøring X2</t>
  </si>
  <si>
    <t>Rengøring Y1</t>
  </si>
  <si>
    <t>Nej</t>
  </si>
  <si>
    <t>Svanen</t>
  </si>
  <si>
    <t>Der Blauer Engel</t>
  </si>
  <si>
    <t>Hvilket mærke</t>
  </si>
  <si>
    <t>Middel</t>
  </si>
  <si>
    <t>Lavt</t>
  </si>
  <si>
    <t>Rengøringsmidler må ikke indeholde følgende stoffer: EDTA, NTA, Klor og Fosfonat</t>
  </si>
  <si>
    <t>Arkene 1, 4, 5, 6, 7 og 8 kan bruges til egen inspiration, beregninger og overvågning og skal ikke nødvendigvis udfyldes i forbindelse med indsendelsen i starten af december.</t>
  </si>
  <si>
    <t>Hvor mange point skal der opnås?</t>
  </si>
  <si>
    <t>Hvad sker der ved forkert udfyldelse af skemaet?</t>
  </si>
  <si>
    <t>Sekretariatet vil altid vende tilbage til virksomheden, hvis der er noget som er udfyldt forkert eller er uklart.</t>
  </si>
  <si>
    <t>Hvad sker der hvis vi svarer nej på et obligatorisk kriterium?</t>
  </si>
  <si>
    <t>Alle obligatoriske kriterier skal opfyldes. Sekretariatet vil altid vende tilbage til virksomheden, hvis der er svaret nej ud for et obligatorisk kriterium for at sikre rette rådgivning vedr. kriteriet.</t>
  </si>
  <si>
    <t>Navn på direktør/leder</t>
  </si>
  <si>
    <t>Titel på direktør/Leder</t>
  </si>
  <si>
    <t>Navn på miljøkontakt/ansvarlig</t>
  </si>
  <si>
    <t>Titel på miljøkontakt/ansvarlig</t>
  </si>
  <si>
    <t>G0.41</t>
  </si>
  <si>
    <t xml:space="preserve">Hvad affald kan gæsterne frasortere? </t>
  </si>
  <si>
    <t>Lejepris/mdr</t>
  </si>
  <si>
    <t>Affaldsspande findes relevante steder over hele virksomheden
Tømmes dagligt af rengøringspersonale
Alt brændbart samles på affaldsstation</t>
  </si>
  <si>
    <t>Piktogrammer på container
Yderligere info ikke nødvendig</t>
  </si>
  <si>
    <t>Gæsterne kan sortere papir fra konferencerum ved små papkasser og på værelser ved at lægge det ved siden af skraldespanden
Personale sorterer papir i papkasse ved kontor og kantine
Papir indsamles af rengøringspersonalet dagligt i gæsteområder og ugentligt i personaleområder</t>
  </si>
  <si>
    <t>Alt personale bringer pap til papcontainer
Opvasker sammenpresser pappet 
Fyldt pappresser håndteres af teknisk personale</t>
  </si>
  <si>
    <t>Gæsterne kan sortere glas fra konferencerum ved samling på borde og på værelser ved at lægge det ved siden af skraldespanden
Ved bespisning bringer serveringspersonale bringer det til glascontainer og resten indsamles af rengøringspersonalet</t>
  </si>
  <si>
    <t>Ansatte er informeret via ark, ved oplæring og ved årets første personalemøde
Piktogram på opsamlingscontainer
Obs: Halogen og glødepærer skal i brændbart</t>
  </si>
  <si>
    <t>Ansatte er informeret via ark, ved oplæring og ved årets første personalemøde
Piktogram på opsamlingscontainer</t>
  </si>
  <si>
    <t>Gæsterne kan sortere plastik flasker fra konferencerum ved samling på borde og på værelser ved at lægge det ved siden af skraldespanden
Serveringspersonale og rengøringspesonale bringer det til plastikflaske container </t>
  </si>
  <si>
    <t>Gæsten informeret via værelsesmappe og på hjemmeside
Plastcontainer har piktogtram
Ansatte er informeret via ark, ved oplæring og ved årets første personalemøde
I kontrakt med rengøringsfirma</t>
  </si>
  <si>
    <t>Ansatte er informeret via ark, ved oplæring og ved årets første personalemøde
Piktogram på opsamlingscontainer  </t>
  </si>
  <si>
    <t>Teknisk personale indsamler haveaffald på affaldsstation
Større mængder køres på genbrugspladser</t>
  </si>
  <si>
    <t>Oplæring af teknisk personale
Piktogram på opsamlingscontainer</t>
  </si>
  <si>
    <t>Evt andet 1:</t>
  </si>
  <si>
    <t>Evt andet 2:</t>
  </si>
  <si>
    <t>Evt andet 3:</t>
  </si>
  <si>
    <t>Alle papiropsamlingssteder har piktogtram, og der er information i værelsesmappe
Ansatte er informeret via opslag, ved oplæring og ved årets første personalemøde
Indarbejdet i kontrakt med rengøringsfirma</t>
  </si>
  <si>
    <t>Porcelænskasse har piktogtram
Serveringspersonale informeres ved oplæring og ved årets første personalemøde</t>
  </si>
  <si>
    <t>Serveringspersonale og opvasker bringer det til porcelænkasse</t>
  </si>
  <si>
    <t>Gæsterne kan sortere pant flasker fra konferencerum ved samling på borde og på værelser ved at lægge det ved siden af skraldespanden
Serveringspersonale og rengøringspesonale bringer det til pantcontainer</t>
  </si>
  <si>
    <t>Gæsten informeret via værelsesmappe
Pantcontainer har piktogtram
Ansatte er informeret via ark, ved oplæring og ved årets første personalemøde
I kontrakt med rengøringsfirma</t>
  </si>
  <si>
    <t>Opvasker, køkken- og serveringspersonale frasorterer olie i oliespande</t>
  </si>
  <si>
    <t>Kapacitet</t>
  </si>
  <si>
    <t>Personale afleverer E-pære i teknikerrum
Teknisk personale opsamler og sender det på genbrugsstation</t>
  </si>
  <si>
    <t>   
  </t>
  </si>
  <si>
    <t xml:space="preserve">
</t>
  </si>
  <si>
    <t>Leveringskasse</t>
  </si>
  <si>
    <t>Kontrakt med leverandør jf. leverandørarkene</t>
  </si>
  <si>
    <t>Indkøbsansvarlig</t>
  </si>
  <si>
    <t>Leverandører - såsom X, Y og Z - der leverer varer jævnligt tager kasser og beholdere med retur og har garanteret at de genbruges</t>
  </si>
  <si>
    <t>Møbler, senge og 
andet inventar</t>
  </si>
  <si>
    <t>Aftale med Y</t>
  </si>
  <si>
    <t>Der indgås aftale med den almennyttige organisation Y som sikrer genbrug af møbler, senge og andet inventar</t>
  </si>
  <si>
    <t>Hvordan får jeg adgang til Keysite?</t>
  </si>
  <si>
    <t>Sidste års vandforbrug/m3 (tal fra 2010 eller eftersendelse fra 2011)</t>
  </si>
  <si>
    <t>Sidste års el-forbrug/kWh (tal fra 
2010 eller eftersendelse fra 2011)</t>
  </si>
  <si>
    <t>Sidste års varmeforbrug  af L olie, M3 gas kWh/MWh/M3 fjernvarme (tal fra 2010 eller eftersendelse fra 2011)</t>
  </si>
  <si>
    <t>Evt. titel supplerende kontaktperson</t>
  </si>
  <si>
    <t xml:space="preserve">Evt. mailadresse supplerende kontakt </t>
  </si>
  <si>
    <t>G0.42</t>
  </si>
  <si>
    <t>Pointkriterium 
2 point</t>
  </si>
  <si>
    <t>p</t>
  </si>
  <si>
    <t>Udpeget miljøansvarlig</t>
  </si>
  <si>
    <t>Indsendt miljøpolitik</t>
  </si>
  <si>
    <t>Indsendt miljømål og handlingsplan</t>
  </si>
  <si>
    <t>Årlig revidering af mål og handlingsplan</t>
  </si>
  <si>
    <t>Miljømappe/-intranet</t>
  </si>
  <si>
    <t>Årlig tjek af opfyldelse</t>
  </si>
  <si>
    <t>Indragelse af samarbejdspartnere</t>
  </si>
  <si>
    <t>Årlige miljømøder for personale</t>
  </si>
  <si>
    <t>Fire årlige ledelsesmøder om miljø</t>
  </si>
  <si>
    <t>Involvering og informering af personale</t>
  </si>
  <si>
    <t>Tydeligt skilt, diplom eller folder</t>
  </si>
  <si>
    <t>Information ved reception</t>
  </si>
  <si>
    <t>Miljøinformation på hjemmeside</t>
  </si>
  <si>
    <t>Ikke værelsesmappe henvises til reception eller hjemmeside</t>
  </si>
  <si>
    <t>Personalet kender til Green Key</t>
  </si>
  <si>
    <t>Synlig information om, hvordan gæsterne passer på miljøet</t>
  </si>
  <si>
    <t>Information om offentlig transport</t>
  </si>
  <si>
    <t>Information om håndklædeskift</t>
  </si>
  <si>
    <t>Vand aflæses månedlig</t>
  </si>
  <si>
    <t>Særskilt bimåler</t>
  </si>
  <si>
    <t>Personale ser efter utætheder</t>
  </si>
  <si>
    <t>Installationer gennemgås jævnligt</t>
  </si>
  <si>
    <t>Utætheder repareres asap</t>
  </si>
  <si>
    <t>Nye toiletter skal have dobbeltskyl</t>
  </si>
  <si>
    <t>Central placerede toiletter skal have dobbeltskyl inden 1 år</t>
  </si>
  <si>
    <t>Antal offentlige toiletter som ikke har dobbeltskyl</t>
  </si>
  <si>
    <t>Toilet med affaldsspand</t>
  </si>
  <si>
    <t>Urinaler begrænser vand</t>
  </si>
  <si>
    <t>Vandfrie urinaler</t>
  </si>
  <si>
    <t>Bruser ikke over 9 l/min</t>
  </si>
  <si>
    <t>Nye håndvask under 4 l/min</t>
  </si>
  <si>
    <t>Offentlige håndvask under 4 l/min</t>
  </si>
  <si>
    <t>Værelses håndvask under 6 l/min</t>
  </si>
  <si>
    <t>Værelses håndvask under 4 l/min</t>
  </si>
  <si>
    <t>Sensor ved vask på offentlige toiletter</t>
  </si>
  <si>
    <t>Ny opvaskemaskine ikke over 3,5 l/kurv</t>
  </si>
  <si>
    <t>Ny opvaskemaskine har energimærke A</t>
  </si>
  <si>
    <t>Besparelsesskilt ved opvask</t>
  </si>
  <si>
    <t>Opsamling af regnvand</t>
  </si>
  <si>
    <t>Dispenser til håndsæbe/shampoo</t>
  </si>
  <si>
    <t xml:space="preserve">Genbrug af engangspakninger for sæbe/shampoo </t>
  </si>
  <si>
    <t>Engangspakninger for sæbe/shampoo  er nedbrydeligt</t>
  </si>
  <si>
    <t>Undgå duftspray og parfume i plejeprodukter</t>
  </si>
  <si>
    <r>
      <t xml:space="preserve">Rengørings- og vaskemidler må ikke indeholde stoffer, som findes på Green Keys Leverandør-ark for ”Vask og rengøring”. 
50 % af de mest anvendte rengøringsprodukttyper skal være miljømærkede produkter.
</t>
    </r>
    <r>
      <rPr>
        <i/>
        <sz val="8"/>
        <color theme="1"/>
        <rFont val="Verdana"/>
        <family val="2"/>
      </rPr>
      <t>Eksternt rengøringsfirma skal dokumentere, at de anvendte rengøringsmidler lever op til Green Keys krav.</t>
    </r>
  </si>
  <si>
    <t>Rengørings- og vaskemidler overholder krav. 50 % af det mest anvendte er miljømærket</t>
  </si>
  <si>
    <t>Ordentlig dosering af midler</t>
  </si>
  <si>
    <t>Automatisk doseringssystem</t>
  </si>
  <si>
    <t>Brug af fiberklude</t>
  </si>
  <si>
    <t>Desinfiktionsmidler bruges  ved nødvendighed</t>
  </si>
  <si>
    <t>Affaldsplan inden 1 år</t>
  </si>
  <si>
    <t>Kildesorteringsinformation</t>
  </si>
  <si>
    <t>Gæstesortering</t>
  </si>
  <si>
    <t>Hvad sorteres?</t>
  </si>
  <si>
    <t>Hvordan sorteres?</t>
  </si>
  <si>
    <t>Aftaler med leverandør om returemballage</t>
  </si>
  <si>
    <t>Undgå engangsservice</t>
  </si>
  <si>
    <t>Genopladelige batterier</t>
  </si>
  <si>
    <t>Genpåfyld af tonerpatron</t>
  </si>
  <si>
    <t>Månedlig energiaflæsning</t>
  </si>
  <si>
    <t>Flere bimålere</t>
  </si>
  <si>
    <t>Målrettet med forbedringsforslag</t>
  </si>
  <si>
    <t>Varmestyring</t>
  </si>
  <si>
    <t>Elektronisk varmestyring</t>
  </si>
  <si>
    <t>Manuel varmestyring</t>
  </si>
  <si>
    <t>CTS-anlæg</t>
  </si>
  <si>
    <t>Ingen 1-lags vinduer efter 1 år</t>
  </si>
  <si>
    <t>Ordentlig isolering</t>
  </si>
  <si>
    <t>Isolerede varmtvandsrør</t>
  </si>
  <si>
    <t>Ikke el-panel eller radiator</t>
  </si>
  <si>
    <t>Autosluk på vinduer</t>
  </si>
  <si>
    <t>Egen vedvarende energi</t>
  </si>
  <si>
    <t xml:space="preserve">Min årlig rengøring af ventilation, klimaanlæg og kedler </t>
  </si>
  <si>
    <t>Fedtfiltre rengøres</t>
  </si>
  <si>
    <t>Automatisk styring af ventilation inden 6 mdr.</t>
  </si>
  <si>
    <t>Nye klimaanlæg/varmepumber med lavt energiforbrug</t>
  </si>
  <si>
    <t>Nye køleanlæg og varmepumper uden CFC og HCFC</t>
  </si>
  <si>
    <t>Varmeveksler på ventilationsanlæg</t>
  </si>
  <si>
    <t>Tætningslister på køl, frys og varmeskabe</t>
  </si>
  <si>
    <t>Tætningslister på køl og frys</t>
  </si>
  <si>
    <t>Tætningslister på ovne og varmeskabe</t>
  </si>
  <si>
    <t>Nye minibare max bruge  0,75 kWh/døgn</t>
  </si>
  <si>
    <t>Køleskab slukkes i feriehuse/lejligheder</t>
  </si>
  <si>
    <t>Unødig og intelligent belysning</t>
  </si>
  <si>
    <t>50 % behovsstyret belysning</t>
  </si>
  <si>
    <t>Timer på saunaer, dampbad, spa etc.</t>
  </si>
  <si>
    <t>Nye vaskemaskiner etc. med lavt energiforbrug</t>
  </si>
  <si>
    <t>Sluk af serveringsautomater</t>
  </si>
  <si>
    <t>Elspareskinne</t>
  </si>
  <si>
    <t>Tv slukkes, så de ikke standby</t>
  </si>
  <si>
    <t>Registrering af økologi</t>
  </si>
  <si>
    <t>Min 10 % økologi alkohol og sodavand</t>
  </si>
  <si>
    <t>Ikke faldende procent</t>
  </si>
  <si>
    <t>Rygelov følges</t>
  </si>
  <si>
    <t>Ændringer skal tage hensyn til miljø og arbejdsmiljø</t>
  </si>
  <si>
    <t>Ikke anvende bekæmpelsesmidler</t>
  </si>
  <si>
    <t>Findes udearealer</t>
  </si>
  <si>
    <t>Miljøvenlig plæneklipper</t>
  </si>
  <si>
    <t>Kunstvandning mellem 18 og 7.00</t>
  </si>
  <si>
    <t>Glatførebekæmpelse uden klorid</t>
  </si>
  <si>
    <t>Information om område</t>
  </si>
  <si>
    <t>Tilbud om aktiviteter</t>
  </si>
  <si>
    <t>Lån eller leje af cykler</t>
  </si>
  <si>
    <t>Indkøbspolitik efter 6 mdr.</t>
  </si>
  <si>
    <t>Andre forretning i samme bygning orienteres</t>
  </si>
  <si>
    <t>Nyt IT-udstyr skal være miljø- og energimærket</t>
  </si>
  <si>
    <t>75 % af udstyr skal være på standby</t>
  </si>
  <si>
    <t>Brev- og kopipapir ikke klorbleget og skal miljømærket eller genbrug</t>
  </si>
  <si>
    <t>Trygsager på miljøcertificeret sted</t>
  </si>
  <si>
    <t>El-biler</t>
  </si>
  <si>
    <t>ps</t>
  </si>
  <si>
    <t>o</t>
  </si>
  <si>
    <t>1.3.2</t>
  </si>
  <si>
    <t>3.2.1</t>
  </si>
  <si>
    <t>3.2.2</t>
  </si>
  <si>
    <t>i</t>
  </si>
  <si>
    <t>4.3.1</t>
  </si>
  <si>
    <t>4.3.2</t>
  </si>
  <si>
    <t>4.10.1</t>
  </si>
  <si>
    <t>4.10.2</t>
  </si>
  <si>
    <t>4.11.1</t>
  </si>
  <si>
    <t>4.11.2</t>
  </si>
  <si>
    <t>4.21.1</t>
  </si>
  <si>
    <t>4.21.2</t>
  </si>
  <si>
    <t>4.23</t>
  </si>
  <si>
    <t>4.30</t>
  </si>
  <si>
    <t>4.31</t>
  </si>
  <si>
    <t>4.32</t>
  </si>
  <si>
    <t>4.40</t>
  </si>
  <si>
    <t>5.2.1</t>
  </si>
  <si>
    <t>5.12</t>
  </si>
  <si>
    <t>5.13</t>
  </si>
  <si>
    <t>5.14</t>
  </si>
  <si>
    <t>5.15</t>
  </si>
  <si>
    <t>5.16</t>
  </si>
  <si>
    <t>5.20</t>
  </si>
  <si>
    <t>6.1</t>
  </si>
  <si>
    <t>6.14.1</t>
  </si>
  <si>
    <t>6.14.2</t>
  </si>
  <si>
    <t>7.2</t>
  </si>
  <si>
    <t>EMO udarbejde plus rådgivning</t>
  </si>
  <si>
    <t>7.10.1</t>
  </si>
  <si>
    <t>7.10.2</t>
  </si>
  <si>
    <t>7.12</t>
  </si>
  <si>
    <t>7.13</t>
  </si>
  <si>
    <t>7.14</t>
  </si>
  <si>
    <t>7.15</t>
  </si>
  <si>
    <t>7.16</t>
  </si>
  <si>
    <t>7.17</t>
  </si>
  <si>
    <t>7.20.1</t>
  </si>
  <si>
    <t>7.24</t>
  </si>
  <si>
    <t>7.30</t>
  </si>
  <si>
    <t>7.30.1</t>
  </si>
  <si>
    <t>7.31.1</t>
  </si>
  <si>
    <t>7.32</t>
  </si>
  <si>
    <t>7.43</t>
  </si>
  <si>
    <t>7.50</t>
  </si>
  <si>
    <t>7.51</t>
  </si>
  <si>
    <t>7.52.1</t>
  </si>
  <si>
    <t>8.2</t>
  </si>
  <si>
    <t>8.3.1</t>
  </si>
  <si>
    <t>8.3.2</t>
  </si>
  <si>
    <t>Indeklima</t>
  </si>
  <si>
    <t>9.10</t>
  </si>
  <si>
    <t>10.1.1</t>
  </si>
  <si>
    <t>10.10</t>
  </si>
  <si>
    <t>10.20</t>
  </si>
  <si>
    <t>10.22</t>
  </si>
  <si>
    <t>12.21</t>
  </si>
  <si>
    <t>12.30</t>
  </si>
  <si>
    <t>12.31</t>
  </si>
  <si>
    <t>Antal point</t>
  </si>
  <si>
    <t>Pointgrænse</t>
  </si>
  <si>
    <t>Plus/minus over grænse</t>
  </si>
  <si>
    <t>Varmestyring sker manuelt med faste procedure.</t>
  </si>
  <si>
    <t>Varmestyring forefindes elektronisk.</t>
  </si>
  <si>
    <t>Fedtfiltre og andet udstyr rengøres og vedligeholdes efter de tekniske anvisninger og hygiejnelovgivningens bestemmelser.</t>
  </si>
  <si>
    <t>Alle vandinstallationer gennemgås jævnligt.</t>
  </si>
  <si>
    <t>Antal værelser med dobbeltskyl.</t>
  </si>
  <si>
    <t>Antal offentlige toiletter med dobbeltskyl.</t>
  </si>
  <si>
    <t>Det samlede energiforbrug inkl. el skal aflæses mindst én gang pr. måned.</t>
  </si>
  <si>
    <t>Opvarmede bygninger er ordentlig isoleret. Jf. kriterium 7.4 skal alle isoleringsforslag fra energimærkningen med en tilbagebetalingstid på under 3 år iværksættes. Styregruppen kan ved særlige omstændigheder dispensere for dette krav.</t>
  </si>
  <si>
    <t>Andel økologi</t>
  </si>
  <si>
    <t>Nyindkøbte plæneklippere skal enten være eldrevne, køre på blyfri benzin, være hånddrevne eller miljømærkede.</t>
  </si>
  <si>
    <t xml:space="preserve">Virksomheden skal senest 6 måneder efter tildelingen have en grøn indkøbspolitik. </t>
  </si>
  <si>
    <t>Hvis det i direkte sammenhæng med virksomheden, findes frisør, fitnesscenter, kiosk eller lignende aktiviteter, skal disse orienteres om Green Key og om hvordan de kan beskytte miljøet.</t>
  </si>
  <si>
    <t>Nyindkøbte computere, printere og kopimaskiner skal være miljømærket, energisparemærket og/eller være fremstillet på en miljøcertificeret virksomhed.</t>
  </si>
  <si>
    <t>1.1</t>
  </si>
  <si>
    <t>1.2</t>
  </si>
  <si>
    <t>1.4</t>
  </si>
  <si>
    <t>1.5</t>
  </si>
  <si>
    <t>1.6</t>
  </si>
  <si>
    <t>2.1</t>
  </si>
  <si>
    <t>2.2</t>
  </si>
  <si>
    <t>2.3</t>
  </si>
  <si>
    <t>3.1</t>
  </si>
  <si>
    <t>3.2</t>
  </si>
  <si>
    <t>3.3</t>
  </si>
  <si>
    <t>3.4</t>
  </si>
  <si>
    <t>3.10</t>
  </si>
  <si>
    <t>3.20</t>
  </si>
  <si>
    <t>4.1</t>
  </si>
  <si>
    <t>4.2</t>
  </si>
  <si>
    <t>4.3</t>
  </si>
  <si>
    <t>4.10</t>
  </si>
  <si>
    <t>4.11</t>
  </si>
  <si>
    <t>4.12</t>
  </si>
  <si>
    <t>4.13</t>
  </si>
  <si>
    <t>4.14</t>
  </si>
  <si>
    <t>4.20</t>
  </si>
  <si>
    <t>4.21</t>
  </si>
  <si>
    <t>4.22</t>
  </si>
  <si>
    <t>5.1</t>
  </si>
  <si>
    <t>5.2</t>
  </si>
  <si>
    <t>5.3</t>
  </si>
  <si>
    <t>5.10</t>
  </si>
  <si>
    <t>5.11</t>
  </si>
  <si>
    <t>6.10</t>
  </si>
  <si>
    <t>6.11</t>
  </si>
  <si>
    <t>6.12</t>
  </si>
  <si>
    <t>6.13</t>
  </si>
  <si>
    <t>6.14</t>
  </si>
  <si>
    <t>6.20</t>
  </si>
  <si>
    <t>6.21</t>
  </si>
  <si>
    <t>6.22</t>
  </si>
  <si>
    <t>6.30</t>
  </si>
  <si>
    <t>6.31</t>
  </si>
  <si>
    <t>7.1</t>
  </si>
  <si>
    <t>7.3</t>
  </si>
  <si>
    <t>7.4</t>
  </si>
  <si>
    <t>7.10</t>
  </si>
  <si>
    <t>7.11</t>
  </si>
  <si>
    <t>7.20</t>
  </si>
  <si>
    <t>7.21</t>
  </si>
  <si>
    <t>7.22</t>
  </si>
  <si>
    <t>7.23</t>
  </si>
  <si>
    <t>7.31</t>
  </si>
  <si>
    <t>7.40</t>
  </si>
  <si>
    <t>7.41</t>
  </si>
  <si>
    <t>7.42</t>
  </si>
  <si>
    <t>7.53</t>
  </si>
  <si>
    <t>7.54</t>
  </si>
  <si>
    <t>8.1</t>
  </si>
  <si>
    <t>8.3</t>
  </si>
  <si>
    <t>8.4</t>
  </si>
  <si>
    <t>8.5</t>
  </si>
  <si>
    <t>8.6</t>
  </si>
  <si>
    <t>8.10</t>
  </si>
  <si>
    <t>9.1</t>
  </si>
  <si>
    <t>10.1</t>
  </si>
  <si>
    <t>10.30</t>
  </si>
  <si>
    <t>11.1</t>
  </si>
  <si>
    <t>11.2</t>
  </si>
  <si>
    <t>11.10</t>
  </si>
  <si>
    <t>12.1</t>
  </si>
  <si>
    <t>12.2</t>
  </si>
  <si>
    <t>12.3</t>
  </si>
  <si>
    <t>12.10</t>
  </si>
  <si>
    <t>12.11</t>
  </si>
  <si>
    <t>12.20</t>
  </si>
  <si>
    <t>Miljøfarligt affald såsom batterier, lysstofrør, E-pærer, maling, kemikalier, hårde hvidvare etc. skal opbevares forsvarligt i separate beholdere og bringes til godkendte modtageanlæg.</t>
  </si>
  <si>
    <t>Virksomheden har en CSR-politik, som dækker menneskerettigheder, arbejdsforhold, miljø og anti-korruption</t>
  </si>
  <si>
    <t>6.24</t>
  </si>
  <si>
    <t>4.50</t>
  </si>
  <si>
    <t>4.51</t>
  </si>
  <si>
    <t>6.23</t>
  </si>
  <si>
    <t>11.3</t>
  </si>
  <si>
    <t>6.15</t>
  </si>
  <si>
    <t>CSR-politik</t>
  </si>
  <si>
    <t>Virksomheden arbejder aktivt for at nedbringe papirforbruget</t>
  </si>
  <si>
    <t>Postevand</t>
  </si>
  <si>
    <t>Tjek af swimmingpool</t>
  </si>
  <si>
    <t>Nærliggende Blå Flag</t>
  </si>
  <si>
    <t>Minimering af papirforbrug</t>
  </si>
  <si>
    <t>Dækket swimmingpool</t>
  </si>
  <si>
    <t>Nedbrydeligt service</t>
  </si>
  <si>
    <t>Swimmingpool overdækkes om natten og når den ikke benyttes i en længere periode</t>
  </si>
  <si>
    <t>Swimmingpool kontrolleres regelmæssigt for lækager</t>
  </si>
  <si>
    <t>Benytte energisparebelysning</t>
  </si>
  <si>
    <t>80 % er lavenergibelysning</t>
  </si>
  <si>
    <t>3.30</t>
  </si>
  <si>
    <t>90 % miljømærkede rengøringsprodukt</t>
  </si>
  <si>
    <t xml:space="preserve">Information om dosering til personale </t>
  </si>
  <si>
    <t>Papirhåndklæder og toiletpapir er miljømærket og ikke klorbleget</t>
  </si>
  <si>
    <t>Ordentlig sortering af almindeligt affald</t>
  </si>
  <si>
    <t>Ordentlig sortering af miljøfarligt affald</t>
  </si>
  <si>
    <t>Ikke portionspakker med få undtagelser</t>
  </si>
  <si>
    <t>7.3.1</t>
  </si>
  <si>
    <t>7.3.2</t>
  </si>
  <si>
    <t>Ikke indføre invasive arter</t>
  </si>
  <si>
    <t>Kontorer i samme bygning og som hører til, skal opfylde samme krav</t>
  </si>
  <si>
    <t>Miljøvenlig transport for personale</t>
  </si>
  <si>
    <t>Årstal</t>
  </si>
  <si>
    <t>20XX</t>
  </si>
  <si>
    <t>Virksomheden skal udarbejde en miljøpolitik, der er underskrevet af ledelse.</t>
  </si>
  <si>
    <t>1.3.</t>
  </si>
  <si>
    <r>
      <t>Miljømål og handlingsplan skal revideres årligt og</t>
    </r>
    <r>
      <rPr>
        <i/>
        <sz val="8"/>
        <rFont val="Verdana"/>
        <family val="2"/>
      </rPr>
      <t xml:space="preserve"> </t>
    </r>
    <r>
      <rPr>
        <sz val="8"/>
        <rFont val="Verdana"/>
        <family val="2"/>
      </rPr>
      <t>tjekkes ved konsulentbesøg.</t>
    </r>
  </si>
  <si>
    <t>1.7</t>
  </si>
  <si>
    <t>CO2-aftryk</t>
  </si>
  <si>
    <t xml:space="preserve">Virksomheden måler sit CO2 fodaftryk med anerkendt målingsværktøj. </t>
  </si>
  <si>
    <t>2 point</t>
  </si>
  <si>
    <t>2.4</t>
  </si>
  <si>
    <t>Rengøringsprocedure</t>
  </si>
  <si>
    <t>Rengøringspersonalet kender til virksomhedens procedure for sortering af affald og skift af håndklæder og linned.</t>
  </si>
  <si>
    <t>Virksomheden skal have synligt Green Key skilt, diplom eller folder i forbindelse med indgangen og/eller virksomhedens fællesarealer.</t>
  </si>
  <si>
    <t>Virksomheden informerer om Green Key og miljø i værelsesmappe eller på skærm. Alternativt henvises der på værelserne til information ved reception eller på hjemmesiden.</t>
  </si>
  <si>
    <t>Virksomheden skal have synlig information om Green Key, virksomhedens miljøindsats samt om, hvordan gæsterne passer på miljøet.</t>
  </si>
  <si>
    <t>Gæsterne skal kunne få information om offentlig transport.</t>
  </si>
  <si>
    <t>Kommentere miljøarbejde</t>
  </si>
  <si>
    <t>Gæsterne har mulighed for at kommentere virksomhedens bæredygtighedsarbejde fx ved spørgeskema, link til hjemmeside etc.</t>
  </si>
  <si>
    <r>
      <t xml:space="preserve">Det samlede vandforbrug </t>
    </r>
    <r>
      <rPr>
        <sz val="8"/>
        <color theme="1"/>
        <rFont val="Verdana"/>
        <family val="2"/>
      </rPr>
      <t>aflæses mindst én gang hver måned.</t>
    </r>
  </si>
  <si>
    <t xml:space="preserve">Antal offentlige toiletter, som ikke har dobbeltskyl. 
</t>
  </si>
  <si>
    <t>80 % med dobbeltskyl</t>
  </si>
  <si>
    <t>80 % af alle wc-cisterne har dobbeltskyl.</t>
  </si>
  <si>
    <t>Antal værelser med dobbeltskyl</t>
  </si>
  <si>
    <t>Antal offentlige med dobbeltskyl</t>
  </si>
  <si>
    <t>På hvert toilet skal der være en affaldsspand eller en affaldspose.</t>
  </si>
  <si>
    <t>Desinfektionsmidler må kun bruges, hvor det er nødvendigt og efter gældende hygiejnelovgivning.</t>
  </si>
  <si>
    <t>Virksomheden skal have udarbejdet en selvstændig affaldsplan senest 1 år efter tildelingen, og den skal opdateres hvert 5. år.</t>
  </si>
  <si>
    <t>Virksomheden skal følge affaldsbekendtgørelsen og kommunens erhvervsaffaldsregulativ og sortere mest muligt af affaldet til genanvendelse.
Det sorteres typisk i pant emballage, papir, pap, glas/flasker, dåser/metal, plast, porcelæn, elektronik, organisk affald, fritureolie samt restaffald.</t>
  </si>
  <si>
    <t>Haveaffald komposteres.</t>
  </si>
  <si>
    <t xml:space="preserve">Gæsterne skal have mulighed for at sortere deres affald ved at anvise, hvor gæsterne kan aflevere papir, flasker/dåser og evt. andet affald til genbrug. </t>
  </si>
  <si>
    <t>Virksomheden etablerer aftaler med leverandørerne omkring afhentning af transportemballage og så vidt muligt andre former for emballage.</t>
  </si>
  <si>
    <t>Engangsservice såsom glas, tallerkner og bestik må alene anvendes ved servering i badearealer, ved kaffe- og vandautomater, take-away og ved særlige arrangementer som i forbindelse med dinér transportable.</t>
  </si>
  <si>
    <t>Biologisk nedbrydeligt service benyttes, hvor det ikke kan bruges almindelig service.</t>
  </si>
  <si>
    <t>Der serveres primært postevand frem for kildevand.</t>
  </si>
  <si>
    <t>Der opsat energibimålere på væsentlige områder til gennemførelse af energistyring.</t>
  </si>
  <si>
    <r>
      <t xml:space="preserve">Virksomheden skal hvert 5 år iværksætte et energisyn i form af energimærkning eller tilsvarende, hvor der fremkommer forslag til energimæssige forbedringer.
</t>
    </r>
    <r>
      <rPr>
        <i/>
        <sz val="8"/>
        <rFont val="Verdana"/>
        <family val="2"/>
      </rPr>
      <t>Energi- og energimærkningsrapporter skal indsendes til sekretariatet efter udarbejdelsen.</t>
    </r>
  </si>
  <si>
    <t>Dato for sidste energimærke.</t>
  </si>
  <si>
    <t>Bogstav for sidste energimærke.</t>
  </si>
  <si>
    <t>Varmestyring forefindes, så varme og køling reguleres efter fast standardtemperatur og slukkes eller nedreguleres, når værelser, ferielejligheder eller feriehuse ikke er udlejede.</t>
  </si>
  <si>
    <t>7.18</t>
  </si>
  <si>
    <t>Grøn energi</t>
  </si>
  <si>
    <t>Virksomheden køber branchedeklarerede elprodukter med klimavalg</t>
  </si>
  <si>
    <t>7.25</t>
  </si>
  <si>
    <t>Behovsstyret emhætte</t>
  </si>
  <si>
    <t>Køkkenets emhætter er udstyret med automatisk behovsstyring fx med infrarød måler.</t>
  </si>
  <si>
    <t>Virksomheden har ikke minibarer.</t>
  </si>
  <si>
    <t>Virksomheden skal undgå unødigt forbrug af lys ved optimal brug af dagslys, sensorer, nøglekort, skumringsanlæg, automatisk lysdæmper mm.</t>
  </si>
  <si>
    <t>75 % af virksomheden belysningen skal være energieffektive ved lavenergi lysstofrør, energisparepærer eller LED. 
Se retningslinjer i KeyLight.</t>
  </si>
  <si>
    <t>90 % af virksomhedens belysning er energieffektiv.</t>
  </si>
  <si>
    <t>Nyindkøbte vaskemaskiner, rengøringsmaskiner og tilsvarende skal være energieffektive og indkøbes efter retningslinjer fra Energistyrelsen.</t>
  </si>
  <si>
    <t>Salgs-, kaffe- eller vandautomater mm., slukkes, når de ikke bliver brugt?</t>
  </si>
  <si>
    <t>Virksomheden skal registrere sine indkøb af økologiske fødevarer i kroner eller vægt og efterfølgende opgøre det hvert kvartal.</t>
  </si>
  <si>
    <r>
      <t>Virksomhedens indkøb af økologiske fødevarer udgør minimum 10 % økologi (minus alkoholiske drikkevare og sodavand/læskedrik). Nye medlemmer får fra indmeldelsen 2 år til at opnå den gældende procentgrænse.</t>
    </r>
    <r>
      <rPr>
        <sz val="8"/>
        <color rgb="FFFF0000"/>
        <rFont val="Verdana"/>
        <family val="2"/>
      </rPr>
      <t/>
    </r>
  </si>
  <si>
    <t>Virksomheden har over 20 % økologisk fødevare (minus alkoholiske drikke og sodavand).</t>
  </si>
  <si>
    <t xml:space="preserve">Virksomheden har det økologiske spisemærke i bronze
</t>
  </si>
  <si>
    <t>Virksomheden har det økologiske spisemærke i sølv</t>
  </si>
  <si>
    <t>Virksomheden har det økologiske spisemærke i guld.</t>
  </si>
  <si>
    <t>Virksomheden har 10 % økologisk alkoholiske drikke og sodavand/læskedrik.</t>
  </si>
  <si>
    <t>Den procentvise andel af økologiske varer fastholdes omtrent på samme niveau eller stige hvert år.</t>
  </si>
  <si>
    <t>Mærkede produkter</t>
  </si>
  <si>
    <t xml:space="preserve">Virksomheden bruger dagligt FairTrade-, MSC-, ASC-, og Frilandsmærkede produkter. </t>
  </si>
  <si>
    <t>8.11</t>
  </si>
  <si>
    <t>Madspild</t>
  </si>
  <si>
    <t xml:space="preserve">Virksomheden har en procedure for at måle og nedbringe madspild. </t>
  </si>
  <si>
    <t>8.12</t>
  </si>
  <si>
    <t>Minimere kødforbrug</t>
  </si>
  <si>
    <t xml:space="preserve">Virksomheden tilbyder vegetarmad eller har Nøglehullet, som er med til at minimere kødforbruget. </t>
  </si>
  <si>
    <t>8.13</t>
  </si>
  <si>
    <t>Årstiden og lokale råvarer</t>
  </si>
  <si>
    <t>Virksomheden har en procedure for at benytte årstidens-,  lokale- og andre råvarer,  som medfører en mindre miljøbelastning.</t>
  </si>
  <si>
    <t>8.14</t>
  </si>
  <si>
    <t>Information til gæsten</t>
  </si>
  <si>
    <t>Virksomheden kommunikerer til gæsten, hvordan de tilbereder mere miljøvenligt mad.</t>
  </si>
  <si>
    <t>Der må ikke anvendes kemiske ukrudtsbekæmpelsesmidler på virksomhedens område. Ukrudtsbekæmpelsesmidler der er godkendt af Miljøstyrelsen må dog benyttes der, hvor det er et lovkrav om bekæmpelse af specielle planter (fx Bjørneklo). Hvor det er muligt benyttes naturlige og organiske midler.
Green Keys sekretariat kan dispensere, så der højst en gang årligt kan anvendes godkendte ukrudtsbekæmpelsesmidler til bekæmpelse af ukrudt på belægninger. Tilladelsen kan kun gives efter skriftlig anmodning herom til sekretariatet og kan alene omfatte såkaldte ”klar-til-brug” produkter.</t>
  </si>
  <si>
    <t>Har virksomheden udearealer, hvor der er behov for ukrudtsbekæmpelse.</t>
  </si>
  <si>
    <t>Virksomheden planter ikke og bekæmper invasive plantearter.</t>
  </si>
  <si>
    <t>Virksomheden arrangerer, finansierer eller indgår særlige aftaler om grønne aktiviteter i lokalområdet</t>
  </si>
  <si>
    <t>Virksomheden informerer gæsterne om evt. nærliggende Blå Flag strande og lystbådehavne.</t>
  </si>
  <si>
    <t>Kontorer og personaleområder, som driftsmæssigt hører til virksomheden, skal opfylde samme kriterier.</t>
  </si>
  <si>
    <t>Virksomhedens tryksager skal være miljømærket fx med Svanen eller Blomsten og fremstillet på et miljøcertificeret eller miljømærket trykkeri</t>
  </si>
  <si>
    <t>CSR</t>
  </si>
  <si>
    <t>13.1</t>
  </si>
  <si>
    <t>Lovgivning</t>
  </si>
  <si>
    <t>Virksomheden opfylder international, national og lokal lovgivning indenfor miljø, sundhed, sikkerhed og arbejdskraft.</t>
  </si>
  <si>
    <t>13.2</t>
  </si>
  <si>
    <t>13.3</t>
  </si>
  <si>
    <t>Adgang</t>
  </si>
  <si>
    <t>Virksomheden informerer om adgang for personer med særlige behov fx med mærkningsordningen God Adgang.</t>
  </si>
  <si>
    <t>13.4</t>
  </si>
  <si>
    <t>Ligestilling</t>
  </si>
  <si>
    <t>13.5</t>
  </si>
  <si>
    <t>Bæredygtige tiltag</t>
  </si>
  <si>
    <t xml:space="preserve">Virksomheden støtter aktivt bæredygtige tiltag i nærområdet. </t>
  </si>
  <si>
    <t>13.6</t>
  </si>
  <si>
    <t>Lokale iværksættere</t>
  </si>
  <si>
    <t xml:space="preserve">Virksomheden støtter små lokale iværksættere, der udvikler og sælger bæredygtige produkter baseret på områdets natur, historie og kultur. </t>
  </si>
  <si>
    <t>13.7</t>
  </si>
  <si>
    <t>Beskytte nærområdet</t>
  </si>
  <si>
    <t>Virksomheden deltager i udarbejdelsen af  retningslinjer for beskyttelse af nærområdet i samarbejde med lokalsamfundet.</t>
  </si>
  <si>
    <t>13.8</t>
  </si>
  <si>
    <t>Truede arter</t>
  </si>
  <si>
    <t>Virksomheden sælger, udveksler eller viser ikke truede planter og dyr samt historiske og arkæologiske genstande med mindre det er i overensstemmelse med loven.</t>
  </si>
  <si>
    <t>13.9</t>
  </si>
  <si>
    <t>Donation</t>
  </si>
  <si>
    <t>Materiale, møbler og genstande, der ikke længere anvendes, indsamles og doneres til velgørende organisationer.</t>
  </si>
  <si>
    <t>Har ikke minibar</t>
  </si>
  <si>
    <t>Økologisk spisemærke - bronze</t>
  </si>
  <si>
    <t>Økologisk spisemærke -
sølv</t>
  </si>
  <si>
    <t>Økologisk spisemærke - 
guld</t>
  </si>
  <si>
    <t>Når I er klar</t>
  </si>
  <si>
    <t>I åbner excel-arket og gemmer det på jeres eget drev eller netværk. Herefter udfylder i skemaet, gemmer igen og indsender det elektronisk til green-key@horesta.dk.
Arket kan bruges, som jeres eget værktøj til miljøarbejdet.
Indholdet bliver indtastet i elektronisk ark, når og hvis I tildeles Green Key.</t>
  </si>
  <si>
    <t>De ark, som er farvet grønt "Virksomhedsdata" og "Kriterier" skal udfyldes. De resterende ark markeret med blåt er til eget brug for overblik og inspiration.</t>
  </si>
  <si>
    <t>Svar ja, nej og ikke relevant i kolonne "E" i skema B og uddyb i kolonne "F". I kolonne "G" kan i samtælle jeres pointkriterier.</t>
  </si>
  <si>
    <t>I skal udfylde så meget I kan.</t>
  </si>
  <si>
    <t>Hvad betyder nummereringen fx 1.2</t>
  </si>
  <si>
    <r>
      <t>Nummereringen er til brug for en database. "8.1" henviser til kriterienummeret, mens det sidste tal "8.1.</t>
    </r>
    <r>
      <rPr>
        <b/>
        <sz val="8"/>
        <color theme="1"/>
        <rFont val="Verdana"/>
        <family val="2"/>
      </rPr>
      <t>2</t>
    </r>
    <r>
      <rPr>
        <sz val="8"/>
        <color theme="1"/>
        <rFont val="Verdana"/>
        <family val="2"/>
      </rPr>
      <t>" viser hvilket antal spørgsmål, der er inden for dette kriterium.</t>
    </r>
  </si>
  <si>
    <t>Virksomheden skal sammenlagt opnå 30 % af pointene, hvilket svarer til omkring 40 point</t>
  </si>
  <si>
    <t>Når I er eller er tæt på at være medlem vil I få adgang til intern hjemmeside med værktøjer og hjælp til miljøarbejdet.</t>
  </si>
  <si>
    <t>Hvilke ark skal udfyldes?</t>
  </si>
  <si>
    <t>Hvordan skal vi bruge excel-arket?</t>
  </si>
  <si>
    <t>Hvad hvis vi ikke opfylder det nu, men gør det senere?</t>
  </si>
  <si>
    <t>I skal svarer, hvad I forventer at være klar ved tildeling. I kan fx ikke opsætte Green Key information jf. punkt 3, men så svarer i "Ja" og i kommentarfeltet skriver I fx "Opsættes ved tildeling etc."</t>
  </si>
  <si>
    <t>Frist?</t>
  </si>
  <si>
    <t xml:space="preserve">Pointkriterium 
4 point </t>
  </si>
  <si>
    <t>Det som er markeret med grønt er de nye kriterier for 2017</t>
  </si>
  <si>
    <r>
      <t>Virksomheden bruger ikke børnearbejde og har ligestilling i forbindelse med ansættelser.</t>
    </r>
    <r>
      <rPr>
        <sz val="8"/>
        <color rgb="FFFF0000"/>
        <rFont val="Verdana"/>
        <family val="2"/>
      </rPr>
      <t/>
    </r>
  </si>
  <si>
    <t>10 % økologi efter 2 år</t>
  </si>
</sst>
</file>

<file path=xl/styles.xml><?xml version="1.0" encoding="utf-8"?>
<styleSheet xmlns="http://schemas.openxmlformats.org/spreadsheetml/2006/main">
  <numFmts count="1">
    <numFmt numFmtId="164" formatCode="&quot;kr.&quot;\ #,##0"/>
  </numFmts>
  <fonts count="28">
    <font>
      <sz val="11"/>
      <color theme="1"/>
      <name val="Calibri"/>
      <family val="2"/>
      <scheme val="minor"/>
    </font>
    <font>
      <b/>
      <sz val="8"/>
      <color theme="1"/>
      <name val="Verdana"/>
      <family val="2"/>
    </font>
    <font>
      <sz val="8"/>
      <color theme="1"/>
      <name val="Verdana"/>
      <family val="2"/>
    </font>
    <font>
      <b/>
      <sz val="8"/>
      <color rgb="FF000000"/>
      <name val="Verdana"/>
      <family val="2"/>
    </font>
    <font>
      <sz val="8"/>
      <color rgb="FF000000"/>
      <name val="Verdana"/>
      <family val="2"/>
    </font>
    <font>
      <i/>
      <sz val="8"/>
      <color theme="1"/>
      <name val="Verdana"/>
      <family val="2"/>
    </font>
    <font>
      <b/>
      <sz val="8"/>
      <color rgb="FFFFFFFF"/>
      <name val="Verdana"/>
      <family val="2"/>
    </font>
    <font>
      <sz val="8"/>
      <name val="Verdana"/>
      <family val="2"/>
    </font>
    <font>
      <i/>
      <sz val="7"/>
      <color theme="1"/>
      <name val="Verdana"/>
      <family val="2"/>
    </font>
    <font>
      <sz val="7"/>
      <color theme="1"/>
      <name val="Verdana"/>
      <family val="2"/>
    </font>
    <font>
      <i/>
      <sz val="7"/>
      <name val="Verdana"/>
      <family val="2"/>
    </font>
    <font>
      <b/>
      <sz val="7"/>
      <color rgb="FFFFFFFF"/>
      <name val="Verdana"/>
      <family val="2"/>
    </font>
    <font>
      <sz val="7"/>
      <color theme="1"/>
      <name val="Calibri"/>
      <family val="2"/>
      <scheme val="minor"/>
    </font>
    <font>
      <b/>
      <sz val="7"/>
      <color theme="1"/>
      <name val="Verdana"/>
      <family val="2"/>
    </font>
    <font>
      <sz val="7"/>
      <color rgb="FF000000"/>
      <name val="Verdana"/>
      <family val="2"/>
    </font>
    <font>
      <b/>
      <sz val="7"/>
      <color rgb="FF000000"/>
      <name val="Verdana"/>
      <family val="2"/>
    </font>
    <font>
      <b/>
      <sz val="7"/>
      <color theme="1"/>
      <name val="Calibri"/>
      <family val="2"/>
      <scheme val="minor"/>
    </font>
    <font>
      <b/>
      <sz val="9"/>
      <color theme="1"/>
      <name val="Verdana"/>
      <family val="2"/>
    </font>
    <font>
      <sz val="9"/>
      <color theme="1"/>
      <name val="Symbol"/>
      <family val="1"/>
      <charset val="2"/>
    </font>
    <font>
      <sz val="8"/>
      <color indexed="8"/>
      <name val="Verdana"/>
      <family val="2"/>
    </font>
    <font>
      <sz val="11"/>
      <color rgb="FF006100"/>
      <name val="Calibri"/>
      <family val="2"/>
      <scheme val="minor"/>
    </font>
    <font>
      <sz val="11"/>
      <color rgb="FF9C6500"/>
      <name val="Calibri"/>
      <family val="2"/>
      <scheme val="minor"/>
    </font>
    <font>
      <i/>
      <sz val="8"/>
      <name val="Verdana"/>
      <family val="2"/>
    </font>
    <font>
      <b/>
      <sz val="8"/>
      <name val="Verdana"/>
      <family val="2"/>
    </font>
    <font>
      <sz val="8"/>
      <color rgb="FFFF0000"/>
      <name val="Verdana"/>
      <family val="2"/>
    </font>
    <font>
      <sz val="8"/>
      <color rgb="FF00B050"/>
      <name val="Verdana"/>
      <family val="2"/>
    </font>
    <font>
      <sz val="8"/>
      <color rgb="FF333333"/>
      <name val="Inherit"/>
    </font>
    <font>
      <u/>
      <sz val="11"/>
      <color theme="10"/>
      <name val="Calibri"/>
      <family val="2"/>
    </font>
  </fonts>
  <fills count="18">
    <fill>
      <patternFill patternType="none"/>
    </fill>
    <fill>
      <patternFill patternType="gray125"/>
    </fill>
    <fill>
      <patternFill patternType="solid">
        <fgColor rgb="FF92D050"/>
        <bgColor indexed="64"/>
      </patternFill>
    </fill>
    <fill>
      <patternFill patternType="solid">
        <fgColor rgb="FFD8D8D8"/>
        <bgColor indexed="64"/>
      </patternFill>
    </fill>
    <fill>
      <patternFill patternType="solid">
        <fgColor rgb="FFEAF1DD"/>
        <bgColor indexed="64"/>
      </patternFill>
    </fill>
    <fill>
      <patternFill patternType="solid">
        <fgColor rgb="FFFFC000"/>
        <bgColor indexed="64"/>
      </patternFill>
    </fill>
    <fill>
      <patternFill patternType="solid">
        <fgColor rgb="FFD9D9D9"/>
        <bgColor indexed="64"/>
      </patternFill>
    </fill>
    <fill>
      <patternFill patternType="solid">
        <fgColor rgb="FFD6E3BC"/>
        <bgColor indexed="64"/>
      </patternFill>
    </fill>
    <fill>
      <patternFill patternType="solid">
        <fgColor rgb="FFFFFFFF"/>
        <bgColor indexed="64"/>
      </patternFill>
    </fill>
    <fill>
      <patternFill patternType="solid">
        <fgColor rgb="FFCCCCCC"/>
        <bgColor indexed="64"/>
      </patternFill>
    </fill>
    <fill>
      <patternFill patternType="solid">
        <fgColor rgb="FFC0C0C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EB9C"/>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0" fillId="16" borderId="0" applyNumberFormat="0" applyBorder="0" applyAlignment="0" applyProtection="0"/>
    <xf numFmtId="0" fontId="21" fillId="17" borderId="0" applyNumberFormat="0" applyBorder="0" applyAlignment="0" applyProtection="0"/>
    <xf numFmtId="0" fontId="27" fillId="0" borderId="0" applyNumberFormat="0" applyFill="0" applyBorder="0" applyAlignment="0" applyProtection="0">
      <alignment vertical="top"/>
      <protection locked="0"/>
    </xf>
  </cellStyleXfs>
  <cellXfs count="220">
    <xf numFmtId="0" fontId="0" fillId="0" borderId="0" xfId="0"/>
    <xf numFmtId="0" fontId="1" fillId="2" borderId="1" xfId="0" applyFont="1" applyFill="1" applyBorder="1" applyAlignment="1">
      <alignment vertical="top" wrapText="1"/>
    </xf>
    <xf numFmtId="0" fontId="1" fillId="2" borderId="2" xfId="0" applyFont="1" applyFill="1" applyBorder="1" applyAlignment="1">
      <alignment vertical="top"/>
    </xf>
    <xf numFmtId="0" fontId="1" fillId="3" borderId="3" xfId="0" applyFont="1" applyFill="1" applyBorder="1" applyAlignment="1">
      <alignment vertical="top" wrapText="1"/>
    </xf>
    <xf numFmtId="0" fontId="1" fillId="3" borderId="4" xfId="0" applyFont="1" applyFill="1" applyBorder="1" applyAlignment="1">
      <alignment vertical="top"/>
    </xf>
    <xf numFmtId="0" fontId="2" fillId="3" borderId="3" xfId="0" applyFont="1" applyFill="1" applyBorder="1" applyAlignment="1">
      <alignment vertical="top" wrapText="1"/>
    </xf>
    <xf numFmtId="0" fontId="2" fillId="3" borderId="4" xfId="0" applyFont="1" applyFill="1" applyBorder="1" applyAlignment="1">
      <alignment vertical="top"/>
    </xf>
    <xf numFmtId="0" fontId="1" fillId="2" borderId="3" xfId="0" applyFont="1" applyFill="1" applyBorder="1" applyAlignment="1">
      <alignment vertical="top" wrapText="1"/>
    </xf>
    <xf numFmtId="0" fontId="1" fillId="2" borderId="4" xfId="0" applyFont="1" applyFill="1" applyBorder="1" applyAlignment="1">
      <alignment vertical="top"/>
    </xf>
    <xf numFmtId="0" fontId="2" fillId="3" borderId="4" xfId="0" applyFont="1" applyFill="1" applyBorder="1" applyAlignment="1">
      <alignment vertical="top" wrapText="1"/>
    </xf>
    <xf numFmtId="0" fontId="2" fillId="0" borderId="0" xfId="0" applyFont="1"/>
    <xf numFmtId="0" fontId="2" fillId="11" borderId="0" xfId="0" applyFont="1" applyFill="1"/>
    <xf numFmtId="1" fontId="2" fillId="11" borderId="0" xfId="0" applyNumberFormat="1" applyFont="1" applyFill="1"/>
    <xf numFmtId="0" fontId="0" fillId="5" borderId="0" xfId="0" applyFill="1"/>
    <xf numFmtId="1" fontId="7" fillId="5" borderId="0" xfId="0" applyNumberFormat="1" applyFont="1" applyFill="1"/>
    <xf numFmtId="0" fontId="6" fillId="2" borderId="7" xfId="0" applyFont="1" applyFill="1" applyBorder="1" applyAlignment="1">
      <alignment vertical="top" wrapText="1"/>
    </xf>
    <xf numFmtId="0" fontId="6" fillId="2" borderId="8" xfId="0" applyFont="1" applyFill="1" applyBorder="1" applyAlignment="1">
      <alignment vertical="top" wrapText="1"/>
    </xf>
    <xf numFmtId="0" fontId="1" fillId="0" borderId="0" xfId="0" applyFont="1"/>
    <xf numFmtId="0" fontId="8" fillId="6" borderId="14" xfId="0" applyFont="1" applyFill="1" applyBorder="1" applyAlignment="1">
      <alignment vertical="top" wrapText="1"/>
    </xf>
    <xf numFmtId="14" fontId="8" fillId="6" borderId="14" xfId="0" applyNumberFormat="1" applyFont="1" applyFill="1" applyBorder="1" applyAlignment="1">
      <alignment vertical="top" wrapText="1"/>
    </xf>
    <xf numFmtId="1" fontId="8" fillId="6" borderId="14" xfId="0" applyNumberFormat="1" applyFont="1" applyFill="1" applyBorder="1" applyAlignment="1">
      <alignment vertical="top" wrapText="1"/>
    </xf>
    <xf numFmtId="164" fontId="8" fillId="6" borderId="14" xfId="0" applyNumberFormat="1" applyFont="1" applyFill="1" applyBorder="1" applyAlignment="1">
      <alignment vertical="top" wrapText="1"/>
    </xf>
    <xf numFmtId="0" fontId="9" fillId="7" borderId="14" xfId="0" applyFont="1" applyFill="1" applyBorder="1" applyAlignment="1">
      <alignment vertical="top" wrapText="1"/>
    </xf>
    <xf numFmtId="14" fontId="9" fillId="5" borderId="14" xfId="0" applyNumberFormat="1" applyFont="1" applyFill="1" applyBorder="1" applyAlignment="1">
      <alignment vertical="top" wrapText="1"/>
    </xf>
    <xf numFmtId="0" fontId="9" fillId="5" borderId="14" xfId="0" applyFont="1" applyFill="1" applyBorder="1" applyAlignment="1">
      <alignment vertical="top" wrapText="1"/>
    </xf>
    <xf numFmtId="1" fontId="9" fillId="0" borderId="14" xfId="0" applyNumberFormat="1" applyFont="1" applyBorder="1" applyAlignment="1">
      <alignment vertical="top" wrapText="1"/>
    </xf>
    <xf numFmtId="0" fontId="9" fillId="0" borderId="14" xfId="0" applyFont="1" applyBorder="1" applyAlignment="1">
      <alignment vertical="top" wrapText="1"/>
    </xf>
    <xf numFmtId="164" fontId="9" fillId="0" borderId="14" xfId="0" applyNumberFormat="1" applyFont="1" applyBorder="1" applyAlignment="1">
      <alignment vertical="top" wrapText="1"/>
    </xf>
    <xf numFmtId="0" fontId="8" fillId="6" borderId="9" xfId="0" applyFont="1" applyFill="1" applyBorder="1" applyAlignment="1">
      <alignment vertical="top" wrapText="1"/>
    </xf>
    <xf numFmtId="0" fontId="8" fillId="6" borderId="10" xfId="0" applyNumberFormat="1" applyFont="1" applyFill="1" applyBorder="1" applyAlignment="1">
      <alignment vertical="top" wrapText="1"/>
    </xf>
    <xf numFmtId="1" fontId="8" fillId="6" borderId="10" xfId="0" applyNumberFormat="1" applyFont="1" applyFill="1" applyBorder="1" applyAlignment="1">
      <alignment vertical="top" wrapText="1"/>
    </xf>
    <xf numFmtId="2" fontId="8" fillId="6" borderId="10" xfId="0" applyNumberFormat="1" applyFont="1" applyFill="1" applyBorder="1" applyAlignment="1">
      <alignment vertical="top" wrapText="1"/>
    </xf>
    <xf numFmtId="164" fontId="8" fillId="6" borderId="10" xfId="0" applyNumberFormat="1" applyFont="1" applyFill="1" applyBorder="1" applyAlignment="1">
      <alignment vertical="top" wrapText="1"/>
    </xf>
    <xf numFmtId="3" fontId="8" fillId="6" borderId="10" xfId="0" applyNumberFormat="1" applyFont="1" applyFill="1" applyBorder="1" applyAlignment="1">
      <alignment vertical="top" wrapText="1"/>
    </xf>
    <xf numFmtId="0" fontId="8" fillId="6" borderId="11" xfId="0" applyFont="1" applyFill="1" applyBorder="1" applyAlignment="1">
      <alignment vertical="top" wrapText="1"/>
    </xf>
    <xf numFmtId="0" fontId="8" fillId="6" borderId="12" xfId="0" applyNumberFormat="1" applyFont="1" applyFill="1" applyBorder="1" applyAlignment="1">
      <alignment vertical="top" wrapText="1"/>
    </xf>
    <xf numFmtId="1" fontId="8" fillId="6" borderId="12" xfId="0" applyNumberFormat="1" applyFont="1" applyFill="1" applyBorder="1" applyAlignment="1">
      <alignment vertical="top" wrapText="1"/>
    </xf>
    <xf numFmtId="2" fontId="8" fillId="6" borderId="12" xfId="0" applyNumberFormat="1" applyFont="1" applyFill="1" applyBorder="1" applyAlignment="1">
      <alignment vertical="top" wrapText="1"/>
    </xf>
    <xf numFmtId="3" fontId="8" fillId="6" borderId="12" xfId="0" applyNumberFormat="1" applyFont="1" applyFill="1" applyBorder="1" applyAlignment="1">
      <alignment vertical="top" wrapText="1"/>
    </xf>
    <xf numFmtId="164" fontId="10" fillId="6" borderId="12" xfId="0" applyNumberFormat="1" applyFont="1" applyFill="1" applyBorder="1" applyAlignment="1">
      <alignment vertical="top" wrapText="1"/>
    </xf>
    <xf numFmtId="0" fontId="9" fillId="7" borderId="13" xfId="0" applyFont="1" applyFill="1" applyBorder="1" applyAlignment="1">
      <alignment vertical="top" wrapText="1"/>
    </xf>
    <xf numFmtId="0" fontId="9" fillId="5" borderId="13" xfId="0" applyNumberFormat="1" applyFont="1" applyFill="1" applyBorder="1" applyAlignment="1">
      <alignment vertical="top" wrapText="1"/>
    </xf>
    <xf numFmtId="0" fontId="9" fillId="5" borderId="13" xfId="0" applyFont="1" applyFill="1" applyBorder="1" applyAlignment="1">
      <alignment vertical="top" wrapText="1"/>
    </xf>
    <xf numFmtId="1" fontId="9" fillId="0" borderId="13" xfId="0" applyNumberFormat="1" applyFont="1" applyBorder="1" applyAlignment="1">
      <alignment vertical="top" wrapText="1"/>
    </xf>
    <xf numFmtId="2" fontId="9" fillId="5" borderId="13" xfId="0" applyNumberFormat="1" applyFont="1" applyFill="1" applyBorder="1" applyAlignment="1">
      <alignment vertical="top" wrapText="1"/>
    </xf>
    <xf numFmtId="164" fontId="9" fillId="0" borderId="13" xfId="0" applyNumberFormat="1" applyFont="1" applyBorder="1" applyAlignment="1">
      <alignment vertical="top" wrapText="1"/>
    </xf>
    <xf numFmtId="3" fontId="9" fillId="5" borderId="13" xfId="0" applyNumberFormat="1" applyFont="1" applyFill="1" applyBorder="1" applyAlignment="1">
      <alignment vertical="top" wrapText="1"/>
    </xf>
    <xf numFmtId="0" fontId="9" fillId="0" borderId="13" xfId="0" applyNumberFormat="1" applyFont="1" applyBorder="1" applyAlignment="1">
      <alignment vertical="top" wrapText="1"/>
    </xf>
    <xf numFmtId="0" fontId="9" fillId="0" borderId="13" xfId="0" applyFont="1" applyBorder="1" applyAlignment="1">
      <alignment vertical="top" wrapText="1"/>
    </xf>
    <xf numFmtId="2" fontId="9" fillId="0" borderId="13" xfId="0" applyNumberFormat="1" applyFont="1" applyBorder="1" applyAlignment="1">
      <alignment vertical="top" wrapText="1"/>
    </xf>
    <xf numFmtId="3" fontId="9" fillId="0" borderId="13" xfId="0" applyNumberFormat="1" applyFont="1" applyBorder="1" applyAlignment="1">
      <alignment vertical="top" wrapText="1"/>
    </xf>
    <xf numFmtId="0" fontId="11" fillId="2" borderId="14" xfId="0" applyFont="1" applyFill="1" applyBorder="1" applyAlignment="1">
      <alignment vertical="top" wrapText="1"/>
    </xf>
    <xf numFmtId="0" fontId="1" fillId="2" borderId="14" xfId="0" applyFont="1" applyFill="1" applyBorder="1"/>
    <xf numFmtId="0" fontId="2" fillId="5" borderId="14" xfId="0" applyFont="1" applyFill="1" applyBorder="1"/>
    <xf numFmtId="0" fontId="2" fillId="0" borderId="14" xfId="0" applyFont="1" applyBorder="1"/>
    <xf numFmtId="0" fontId="4" fillId="12" borderId="14" xfId="0" applyFont="1" applyFill="1" applyBorder="1"/>
    <xf numFmtId="3" fontId="2" fillId="0" borderId="14" xfId="0" applyNumberFormat="1" applyFont="1" applyBorder="1"/>
    <xf numFmtId="164" fontId="2" fillId="0" borderId="14" xfId="0" applyNumberFormat="1" applyFont="1" applyBorder="1"/>
    <xf numFmtId="0" fontId="4" fillId="0" borderId="14" xfId="0" applyFont="1" applyBorder="1"/>
    <xf numFmtId="3" fontId="3" fillId="0" borderId="14" xfId="0" applyNumberFormat="1" applyFont="1" applyBorder="1"/>
    <xf numFmtId="4" fontId="4" fillId="0" borderId="14" xfId="0" applyNumberFormat="1" applyFont="1" applyBorder="1"/>
    <xf numFmtId="0" fontId="11" fillId="2" borderId="8" xfId="0" applyFont="1" applyFill="1" applyBorder="1" applyAlignment="1">
      <alignment vertical="top" wrapText="1"/>
    </xf>
    <xf numFmtId="0" fontId="11" fillId="2" borderId="7" xfId="0" quotePrefix="1" applyFont="1" applyFill="1" applyBorder="1" applyAlignment="1">
      <alignment vertical="top" wrapText="1"/>
    </xf>
    <xf numFmtId="0" fontId="0" fillId="0" borderId="0" xfId="0" applyFill="1"/>
    <xf numFmtId="1" fontId="9" fillId="5" borderId="14" xfId="0" applyNumberFormat="1" applyFont="1" applyFill="1" applyBorder="1" applyAlignment="1">
      <alignment vertical="top" wrapText="1"/>
    </xf>
    <xf numFmtId="14" fontId="2" fillId="5" borderId="0" xfId="0" applyNumberFormat="1" applyFont="1" applyFill="1"/>
    <xf numFmtId="9" fontId="8" fillId="6" borderId="14" xfId="0" applyNumberFormat="1" applyFont="1" applyFill="1" applyBorder="1" applyAlignment="1">
      <alignment vertical="top" wrapText="1"/>
    </xf>
    <xf numFmtId="9" fontId="9" fillId="0" borderId="14" xfId="0" applyNumberFormat="1" applyFont="1" applyBorder="1" applyAlignment="1">
      <alignment vertical="top" wrapText="1"/>
    </xf>
    <xf numFmtId="0" fontId="12" fillId="0" borderId="0" xfId="0" applyFont="1"/>
    <xf numFmtId="0" fontId="13" fillId="2" borderId="14" xfId="0" applyFont="1" applyFill="1" applyBorder="1"/>
    <xf numFmtId="0" fontId="9" fillId="5" borderId="14" xfId="0" applyFont="1" applyFill="1" applyBorder="1"/>
    <xf numFmtId="0" fontId="9" fillId="0" borderId="14" xfId="0" applyFont="1" applyBorder="1"/>
    <xf numFmtId="0" fontId="14" fillId="12" borderId="14" xfId="0" applyFont="1" applyFill="1" applyBorder="1"/>
    <xf numFmtId="3" fontId="9" fillId="0" borderId="14" xfId="0" applyNumberFormat="1" applyFont="1" applyBorder="1"/>
    <xf numFmtId="164" fontId="9" fillId="0" borderId="14" xfId="0" applyNumberFormat="1" applyFont="1" applyBorder="1"/>
    <xf numFmtId="0" fontId="14" fillId="0" borderId="14" xfId="0" applyFont="1" applyBorder="1"/>
    <xf numFmtId="3" fontId="15" fillId="0" borderId="14" xfId="0" applyNumberFormat="1" applyFont="1" applyBorder="1"/>
    <xf numFmtId="4" fontId="14" fillId="0" borderId="14" xfId="0" applyNumberFormat="1" applyFont="1" applyBorder="1"/>
    <xf numFmtId="0" fontId="9" fillId="12" borderId="14" xfId="0" applyFont="1" applyFill="1" applyBorder="1"/>
    <xf numFmtId="0" fontId="16" fillId="0" borderId="0" xfId="0" applyFont="1"/>
    <xf numFmtId="0" fontId="2" fillId="12" borderId="15" xfId="0" applyFont="1" applyFill="1" applyBorder="1"/>
    <xf numFmtId="0" fontId="4" fillId="0" borderId="14" xfId="0" applyFont="1" applyBorder="1"/>
    <xf numFmtId="0" fontId="2" fillId="0" borderId="14" xfId="0" applyFont="1" applyBorder="1"/>
    <xf numFmtId="0" fontId="4" fillId="12" borderId="14" xfId="0" applyFont="1" applyFill="1" applyBorder="1"/>
    <xf numFmtId="0" fontId="2" fillId="12" borderId="14" xfId="0" applyFont="1" applyFill="1" applyBorder="1"/>
    <xf numFmtId="0" fontId="1" fillId="2" borderId="14" xfId="0" applyFont="1" applyFill="1" applyBorder="1"/>
    <xf numFmtId="164" fontId="2" fillId="0" borderId="14" xfId="0" applyNumberFormat="1" applyFont="1" applyBorder="1"/>
    <xf numFmtId="3" fontId="2" fillId="0" borderId="14" xfId="0" applyNumberFormat="1" applyFont="1" applyBorder="1"/>
    <xf numFmtId="4" fontId="4" fillId="0" borderId="14" xfId="0" applyNumberFormat="1" applyFont="1" applyBorder="1"/>
    <xf numFmtId="3" fontId="3" fillId="0" borderId="14" xfId="0" applyNumberFormat="1" applyFont="1" applyBorder="1"/>
    <xf numFmtId="0" fontId="2" fillId="5" borderId="14" xfId="0" applyFont="1" applyFill="1" applyBorder="1"/>
    <xf numFmtId="0" fontId="0" fillId="11" borderId="0" xfId="0" applyFill="1"/>
    <xf numFmtId="14" fontId="9" fillId="5" borderId="13" xfId="0" applyNumberFormat="1" applyFont="1" applyFill="1" applyBorder="1" applyAlignment="1">
      <alignment vertical="top" wrapText="1"/>
    </xf>
    <xf numFmtId="2" fontId="7" fillId="5" borderId="0" xfId="0" applyNumberFormat="1" applyFont="1" applyFill="1"/>
    <xf numFmtId="164" fontId="9" fillId="11" borderId="13" xfId="0" applyNumberFormat="1" applyFont="1" applyFill="1" applyBorder="1" applyAlignment="1">
      <alignment vertical="top" wrapText="1"/>
    </xf>
    <xf numFmtId="0" fontId="1" fillId="2" borderId="14" xfId="0" applyFont="1" applyFill="1" applyBorder="1" applyAlignment="1">
      <alignment vertical="top" wrapText="1"/>
    </xf>
    <xf numFmtId="0" fontId="1" fillId="2" borderId="14" xfId="0" applyFont="1" applyFill="1" applyBorder="1" applyAlignment="1">
      <alignment vertical="top"/>
    </xf>
    <xf numFmtId="0" fontId="3" fillId="2" borderId="14" xfId="0" applyFont="1" applyFill="1" applyBorder="1" applyAlignment="1">
      <alignment vertical="top" wrapText="1"/>
    </xf>
    <xf numFmtId="0" fontId="3" fillId="2" borderId="14" xfId="0" applyFont="1" applyFill="1" applyBorder="1" applyAlignment="1">
      <alignment horizontal="center" vertical="top" wrapText="1"/>
    </xf>
    <xf numFmtId="14" fontId="2" fillId="0" borderId="0" xfId="0" applyNumberFormat="1" applyFont="1" applyFill="1"/>
    <xf numFmtId="0" fontId="2" fillId="3" borderId="14" xfId="0" applyFont="1" applyFill="1" applyBorder="1" applyAlignment="1">
      <alignment vertical="top" wrapText="1"/>
    </xf>
    <xf numFmtId="0" fontId="1" fillId="11" borderId="0" xfId="0" applyFont="1" applyFill="1"/>
    <xf numFmtId="0" fontId="6" fillId="2" borderId="14" xfId="0" applyFont="1" applyFill="1" applyBorder="1" applyAlignment="1">
      <alignment horizontal="left" vertical="top" wrapText="1"/>
    </xf>
    <xf numFmtId="0" fontId="2" fillId="13" borderId="14" xfId="0" applyFont="1" applyFill="1" applyBorder="1" applyAlignment="1">
      <alignment horizontal="left" vertical="top"/>
    </xf>
    <xf numFmtId="14" fontId="2" fillId="14" borderId="14" xfId="0" applyNumberFormat="1" applyFont="1" applyFill="1" applyBorder="1" applyAlignment="1">
      <alignment horizontal="left" vertical="top" wrapText="1"/>
    </xf>
    <xf numFmtId="0" fontId="2" fillId="14" borderId="14" xfId="0" applyFont="1" applyFill="1" applyBorder="1" applyAlignment="1">
      <alignment horizontal="left" vertical="top" wrapText="1"/>
    </xf>
    <xf numFmtId="1" fontId="2" fillId="14" borderId="14" xfId="0" applyNumberFormat="1" applyFont="1" applyFill="1" applyBorder="1" applyAlignment="1">
      <alignment horizontal="left" vertical="top" wrapText="1"/>
    </xf>
    <xf numFmtId="0" fontId="2" fillId="5" borderId="14" xfId="0" applyFont="1" applyFill="1" applyBorder="1" applyAlignment="1">
      <alignment horizontal="left" vertical="top" wrapText="1"/>
    </xf>
    <xf numFmtId="1" fontId="2" fillId="5" borderId="14" xfId="0" applyNumberFormat="1" applyFont="1" applyFill="1" applyBorder="1" applyAlignment="1">
      <alignment horizontal="left" vertical="top" wrapText="1"/>
    </xf>
    <xf numFmtId="0" fontId="2" fillId="13" borderId="14" xfId="0" applyFont="1" applyFill="1" applyBorder="1" applyAlignment="1">
      <alignment horizontal="left" vertical="top" wrapText="1"/>
    </xf>
    <xf numFmtId="0" fontId="1" fillId="13" borderId="14" xfId="0" applyFont="1" applyFill="1" applyBorder="1" applyAlignment="1">
      <alignment horizontal="left" vertical="top"/>
    </xf>
    <xf numFmtId="0" fontId="2" fillId="0" borderId="0" xfId="0" applyFont="1" applyFill="1"/>
    <xf numFmtId="0" fontId="2" fillId="5" borderId="14" xfId="0" applyFont="1" applyFill="1" applyBorder="1" applyAlignment="1">
      <alignment horizontal="left" vertical="top"/>
    </xf>
    <xf numFmtId="0" fontId="2" fillId="0" borderId="14" xfId="0" applyFont="1" applyBorder="1" applyAlignment="1">
      <alignment horizontal="left" vertical="top"/>
    </xf>
    <xf numFmtId="0" fontId="2" fillId="3" borderId="14" xfId="0" applyFont="1" applyFill="1" applyBorder="1" applyAlignment="1">
      <alignment vertical="top" wrapText="1"/>
    </xf>
    <xf numFmtId="0" fontId="2" fillId="3" borderId="14" xfId="0" applyFont="1" applyFill="1" applyBorder="1" applyAlignment="1">
      <alignment vertical="top"/>
    </xf>
    <xf numFmtId="0" fontId="4" fillId="3" borderId="3" xfId="0" applyFont="1" applyFill="1" applyBorder="1" applyAlignment="1">
      <alignment vertical="top" wrapText="1"/>
    </xf>
    <xf numFmtId="0" fontId="4" fillId="3" borderId="4" xfId="0" applyFont="1" applyFill="1" applyBorder="1" applyAlignment="1">
      <alignment vertical="top"/>
    </xf>
    <xf numFmtId="0" fontId="4" fillId="4" borderId="4" xfId="0" applyFont="1" applyFill="1" applyBorder="1" applyAlignment="1">
      <alignment horizontal="left" vertical="top"/>
    </xf>
    <xf numFmtId="0" fontId="2" fillId="4" borderId="4" xfId="0" applyFont="1" applyFill="1" applyBorder="1" applyAlignment="1">
      <alignment horizontal="left" vertical="top"/>
    </xf>
    <xf numFmtId="0" fontId="4" fillId="5" borderId="14" xfId="0" applyFont="1" applyFill="1" applyBorder="1"/>
    <xf numFmtId="3" fontId="4" fillId="0" borderId="14" xfId="0" applyNumberFormat="1" applyFont="1" applyBorder="1"/>
    <xf numFmtId="4" fontId="2" fillId="0" borderId="14" xfId="0" applyNumberFormat="1" applyFont="1" applyBorder="1"/>
    <xf numFmtId="0" fontId="3" fillId="0" borderId="0" xfId="0" applyFont="1"/>
    <xf numFmtId="0" fontId="1" fillId="0" borderId="0" xfId="0" applyFont="1" applyFill="1" applyBorder="1"/>
    <xf numFmtId="0" fontId="2" fillId="3" borderId="14" xfId="0" applyFont="1" applyFill="1" applyBorder="1" applyAlignment="1">
      <alignment vertical="top" wrapText="1"/>
    </xf>
    <xf numFmtId="14" fontId="2" fillId="11" borderId="0" xfId="0" applyNumberFormat="1" applyFont="1" applyFill="1"/>
    <xf numFmtId="0" fontId="2" fillId="11" borderId="0" xfId="0" applyFont="1" applyFill="1" applyAlignment="1">
      <alignment horizontal="center"/>
    </xf>
    <xf numFmtId="0" fontId="11" fillId="2" borderId="14" xfId="0" applyFont="1" applyFill="1" applyBorder="1" applyAlignment="1">
      <alignment horizontal="center" vertical="top" wrapText="1"/>
    </xf>
    <xf numFmtId="0" fontId="0" fillId="0" borderId="0" xfId="0" applyAlignment="1">
      <alignment horizontal="center"/>
    </xf>
    <xf numFmtId="0" fontId="9" fillId="13" borderId="14" xfId="0" applyFont="1" applyFill="1" applyBorder="1" applyAlignment="1">
      <alignment vertical="top" wrapText="1"/>
    </xf>
    <xf numFmtId="14" fontId="9" fillId="13" borderId="14" xfId="0" applyNumberFormat="1" applyFont="1" applyFill="1" applyBorder="1" applyAlignment="1">
      <alignment vertical="top" wrapText="1"/>
    </xf>
    <xf numFmtId="1" fontId="9" fillId="13" borderId="14" xfId="0" applyNumberFormat="1" applyFont="1" applyFill="1" applyBorder="1" applyAlignment="1">
      <alignment horizontal="center" vertical="top" wrapText="1"/>
    </xf>
    <xf numFmtId="0" fontId="9" fillId="0" borderId="14" xfId="0" applyFont="1" applyFill="1" applyBorder="1" applyAlignment="1">
      <alignment vertical="top" wrapText="1"/>
    </xf>
    <xf numFmtId="14" fontId="9" fillId="0" borderId="14" xfId="0" applyNumberFormat="1" applyFont="1" applyFill="1" applyBorder="1" applyAlignment="1">
      <alignment vertical="top" wrapText="1"/>
    </xf>
    <xf numFmtId="1" fontId="9" fillId="0" borderId="14" xfId="0" applyNumberFormat="1" applyFont="1" applyFill="1" applyBorder="1" applyAlignment="1">
      <alignment horizontal="center" vertical="top" wrapText="1"/>
    </xf>
    <xf numFmtId="0" fontId="2" fillId="11" borderId="0" xfId="0" applyFont="1" applyFill="1" applyAlignment="1">
      <alignment horizontal="left"/>
    </xf>
    <xf numFmtId="0" fontId="11" fillId="2" borderId="14" xfId="0" applyFont="1" applyFill="1" applyBorder="1" applyAlignment="1">
      <alignment horizontal="left" vertical="top" wrapText="1"/>
    </xf>
    <xf numFmtId="1" fontId="9" fillId="13" borderId="14" xfId="0" applyNumberFormat="1" applyFont="1" applyFill="1" applyBorder="1" applyAlignment="1">
      <alignment horizontal="left" vertical="top" wrapText="1"/>
    </xf>
    <xf numFmtId="0" fontId="0" fillId="0" borderId="0" xfId="0" applyAlignment="1">
      <alignment horizontal="left"/>
    </xf>
    <xf numFmtId="0" fontId="1" fillId="0" borderId="0" xfId="0" applyFont="1" applyAlignment="1">
      <alignment vertical="center"/>
    </xf>
    <xf numFmtId="0" fontId="18" fillId="0" borderId="0" xfId="0" applyFont="1" applyAlignment="1">
      <alignment horizontal="left" vertical="center" indent="2"/>
    </xf>
    <xf numFmtId="0" fontId="17" fillId="0" borderId="0" xfId="0" applyFont="1"/>
    <xf numFmtId="0" fontId="17" fillId="0" borderId="0" xfId="0" applyFont="1" applyAlignment="1">
      <alignment horizontal="left" vertical="center" indent="2"/>
    </xf>
    <xf numFmtId="0" fontId="2" fillId="0" borderId="14" xfId="0" applyFont="1" applyFill="1" applyBorder="1" applyAlignment="1">
      <alignment horizontal="center" vertical="top" wrapText="1"/>
    </xf>
    <xf numFmtId="1" fontId="9" fillId="0" borderId="14" xfId="0" applyNumberFormat="1" applyFont="1" applyFill="1" applyBorder="1" applyAlignment="1">
      <alignment horizontal="left" vertical="top" wrapText="1"/>
    </xf>
    <xf numFmtId="0" fontId="1" fillId="0" borderId="0" xfId="0" applyFont="1" applyFill="1"/>
    <xf numFmtId="0" fontId="1" fillId="2" borderId="2" xfId="0" applyFont="1" applyFill="1" applyBorder="1" applyAlignment="1">
      <alignment horizontal="left" vertical="top"/>
    </xf>
    <xf numFmtId="0" fontId="2" fillId="4" borderId="4" xfId="0" applyFont="1" applyFill="1" applyBorder="1" applyAlignment="1">
      <alignment horizontal="left" vertical="top" wrapText="1"/>
    </xf>
    <xf numFmtId="0" fontId="1" fillId="2" borderId="4" xfId="0" applyFont="1" applyFill="1" applyBorder="1" applyAlignment="1">
      <alignment horizontal="left" vertical="top"/>
    </xf>
    <xf numFmtId="0" fontId="0" fillId="4" borderId="4" xfId="0" applyFill="1" applyBorder="1" applyAlignment="1">
      <alignment horizontal="left" vertical="top"/>
    </xf>
    <xf numFmtId="0" fontId="1" fillId="15" borderId="14" xfId="0" applyFont="1" applyFill="1" applyBorder="1"/>
    <xf numFmtId="9" fontId="1" fillId="15" borderId="14" xfId="0" applyNumberFormat="1" applyFont="1" applyFill="1" applyBorder="1"/>
    <xf numFmtId="0" fontId="2" fillId="11" borderId="14" xfId="0" applyFont="1" applyFill="1" applyBorder="1"/>
    <xf numFmtId="0" fontId="2" fillId="15" borderId="14" xfId="0" applyFont="1" applyFill="1" applyBorder="1"/>
    <xf numFmtId="9" fontId="2" fillId="15" borderId="14" xfId="0" applyNumberFormat="1" applyFont="1" applyFill="1" applyBorder="1"/>
    <xf numFmtId="0" fontId="4" fillId="0" borderId="14" xfId="0" applyFont="1" applyFill="1" applyBorder="1" applyAlignment="1">
      <alignment horizontal="center" vertical="top" wrapText="1"/>
    </xf>
    <xf numFmtId="0" fontId="2" fillId="0" borderId="14" xfId="0" applyFont="1" applyFill="1" applyBorder="1" applyAlignment="1">
      <alignment vertical="top" wrapText="1"/>
    </xf>
    <xf numFmtId="0" fontId="4" fillId="0" borderId="14" xfId="0" applyFont="1" applyFill="1" applyBorder="1" applyAlignment="1">
      <alignment vertical="top" wrapText="1"/>
    </xf>
    <xf numFmtId="9" fontId="2" fillId="0" borderId="14" xfId="0" applyNumberFormat="1" applyFont="1" applyFill="1" applyBorder="1" applyAlignment="1">
      <alignment vertical="top" wrapText="1"/>
    </xf>
    <xf numFmtId="0" fontId="6" fillId="2" borderId="5" xfId="0" applyFont="1" applyFill="1" applyBorder="1" applyAlignment="1">
      <alignment vertical="top" wrapText="1"/>
    </xf>
    <xf numFmtId="0" fontId="2" fillId="0" borderId="6" xfId="0" applyFont="1" applyBorder="1" applyAlignment="1">
      <alignment vertical="top" wrapText="1"/>
    </xf>
    <xf numFmtId="0" fontId="6" fillId="2" borderId="6" xfId="0" applyFont="1" applyFill="1" applyBorder="1" applyAlignment="1">
      <alignment vertical="top" wrapText="1"/>
    </xf>
    <xf numFmtId="0" fontId="5" fillId="6" borderId="9" xfId="0" applyFont="1" applyFill="1" applyBorder="1" applyAlignment="1">
      <alignment vertical="top" wrapText="1"/>
    </xf>
    <xf numFmtId="0" fontId="5" fillId="6" borderId="10" xfId="0" applyFont="1" applyFill="1" applyBorder="1" applyAlignment="1">
      <alignment vertical="top" wrapText="1"/>
    </xf>
    <xf numFmtId="0" fontId="2" fillId="7" borderId="9" xfId="0" applyFont="1" applyFill="1" applyBorder="1" applyAlignment="1">
      <alignment vertical="top" wrapText="1"/>
    </xf>
    <xf numFmtId="0" fontId="2" fillId="8" borderId="10" xfId="0" applyFont="1" applyFill="1" applyBorder="1" applyAlignment="1">
      <alignment vertical="top" wrapText="1"/>
    </xf>
    <xf numFmtId="0" fontId="2" fillId="0" borderId="10" xfId="0" applyFont="1" applyBorder="1" applyAlignment="1">
      <alignment vertical="top" wrapText="1"/>
    </xf>
    <xf numFmtId="0" fontId="5" fillId="9" borderId="9" xfId="0" applyFont="1" applyFill="1" applyBorder="1" applyAlignment="1">
      <alignment vertical="top" wrapText="1"/>
    </xf>
    <xf numFmtId="0" fontId="5" fillId="9" borderId="10" xfId="0" applyFont="1" applyFill="1" applyBorder="1" applyAlignment="1">
      <alignment vertical="top" wrapText="1"/>
    </xf>
    <xf numFmtId="0" fontId="5" fillId="10" borderId="9" xfId="0" applyFont="1" applyFill="1" applyBorder="1" applyAlignment="1">
      <alignment vertical="top" wrapText="1"/>
    </xf>
    <xf numFmtId="14" fontId="5" fillId="10" borderId="10" xfId="0" applyNumberFormat="1" applyFont="1" applyFill="1" applyBorder="1" applyAlignment="1">
      <alignment vertical="top" wrapText="1"/>
    </xf>
    <xf numFmtId="0" fontId="5" fillId="10" borderId="10" xfId="0" applyFont="1" applyFill="1" applyBorder="1" applyAlignment="1">
      <alignment vertical="top" wrapText="1"/>
    </xf>
    <xf numFmtId="0" fontId="2" fillId="8" borderId="12" xfId="0" applyFont="1" applyFill="1" applyBorder="1" applyAlignment="1">
      <alignment vertical="top"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7" borderId="13" xfId="0" applyFont="1" applyFill="1" applyBorder="1" applyAlignment="1">
      <alignment vertical="top" wrapText="1"/>
    </xf>
    <xf numFmtId="0" fontId="2" fillId="8" borderId="13" xfId="0" applyFont="1" applyFill="1" applyBorder="1" applyAlignment="1">
      <alignment vertical="top" wrapText="1"/>
    </xf>
    <xf numFmtId="0" fontId="5" fillId="0" borderId="0" xfId="0" applyFont="1"/>
    <xf numFmtId="0" fontId="2" fillId="2" borderId="14" xfId="0" applyFont="1" applyFill="1" applyBorder="1"/>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1" fillId="7" borderId="13" xfId="0" applyFont="1" applyFill="1" applyBorder="1" applyAlignment="1">
      <alignment vertical="top" wrapText="1"/>
    </xf>
    <xf numFmtId="0" fontId="2" fillId="3" borderId="14" xfId="0" applyFont="1" applyFill="1" applyBorder="1" applyAlignment="1">
      <alignment vertical="top" wrapText="1"/>
    </xf>
    <xf numFmtId="0" fontId="2" fillId="3" borderId="14" xfId="0" applyFont="1" applyFill="1" applyBorder="1" applyAlignment="1">
      <alignment vertical="top" wrapText="1"/>
    </xf>
    <xf numFmtId="0" fontId="7" fillId="13" borderId="14" xfId="0" applyFont="1" applyFill="1" applyBorder="1" applyAlignment="1">
      <alignment vertical="top" wrapText="1"/>
    </xf>
    <xf numFmtId="0" fontId="7" fillId="13" borderId="14" xfId="0" applyFont="1" applyFill="1" applyBorder="1" applyAlignment="1">
      <alignment vertical="top"/>
    </xf>
    <xf numFmtId="0" fontId="7" fillId="13" borderId="14" xfId="2" applyFont="1" applyFill="1" applyBorder="1" applyAlignment="1">
      <alignment vertical="top" wrapText="1"/>
    </xf>
    <xf numFmtId="0" fontId="23" fillId="2" borderId="14" xfId="0" applyFont="1" applyFill="1" applyBorder="1" applyAlignment="1">
      <alignment vertical="top" wrapText="1"/>
    </xf>
    <xf numFmtId="0" fontId="23" fillId="2" borderId="14" xfId="0" applyFont="1" applyFill="1" applyBorder="1" applyAlignment="1">
      <alignment vertical="top"/>
    </xf>
    <xf numFmtId="0" fontId="7" fillId="3" borderId="14" xfId="0" applyFont="1" applyFill="1" applyBorder="1" applyAlignment="1">
      <alignment vertical="top" wrapText="1"/>
    </xf>
    <xf numFmtId="0" fontId="7" fillId="3" borderId="14" xfId="0" applyFont="1" applyFill="1" applyBorder="1" applyAlignment="1">
      <alignment vertical="top"/>
    </xf>
    <xf numFmtId="0" fontId="7" fillId="13" borderId="16" xfId="2" applyFont="1" applyFill="1" applyBorder="1" applyAlignment="1">
      <alignment vertical="top" wrapText="1"/>
    </xf>
    <xf numFmtId="0" fontId="1" fillId="2" borderId="14" xfId="0" applyFont="1" applyFill="1" applyBorder="1" applyAlignment="1">
      <alignment horizontal="right" vertical="top" wrapText="1"/>
    </xf>
    <xf numFmtId="0" fontId="2" fillId="0" borderId="0" xfId="0" applyFont="1" applyAlignment="1">
      <alignment vertical="top"/>
    </xf>
    <xf numFmtId="0" fontId="2" fillId="15" borderId="18" xfId="0" applyFont="1" applyFill="1" applyBorder="1" applyAlignment="1">
      <alignment vertical="top"/>
    </xf>
    <xf numFmtId="0" fontId="2" fillId="15" borderId="14" xfId="0" applyFont="1" applyFill="1" applyBorder="1" applyAlignment="1">
      <alignment vertical="top"/>
    </xf>
    <xf numFmtId="0" fontId="1" fillId="15" borderId="18" xfId="0" applyFont="1" applyFill="1" applyBorder="1"/>
    <xf numFmtId="0" fontId="2" fillId="15" borderId="18" xfId="0" applyFont="1" applyFill="1" applyBorder="1"/>
    <xf numFmtId="9" fontId="2" fillId="15" borderId="18" xfId="0" applyNumberFormat="1" applyFont="1" applyFill="1" applyBorder="1"/>
    <xf numFmtId="0" fontId="0" fillId="0" borderId="14" xfId="0" applyBorder="1"/>
    <xf numFmtId="0" fontId="1" fillId="0" borderId="14" xfId="0" applyFont="1" applyBorder="1"/>
    <xf numFmtId="0" fontId="4" fillId="11" borderId="14" xfId="0" applyFont="1" applyFill="1" applyBorder="1" applyAlignment="1">
      <alignment horizontal="center" vertical="top" wrapText="1"/>
    </xf>
    <xf numFmtId="0" fontId="2" fillId="11" borderId="14" xfId="0" applyFont="1" applyFill="1" applyBorder="1" applyAlignment="1">
      <alignment vertical="top" wrapText="1"/>
    </xf>
    <xf numFmtId="0" fontId="2" fillId="11" borderId="14" xfId="0" applyFont="1" applyFill="1" applyBorder="1" applyAlignment="1">
      <alignment horizontal="center" vertical="top" wrapText="1"/>
    </xf>
    <xf numFmtId="0" fontId="19" fillId="11" borderId="14" xfId="0" applyFont="1" applyFill="1" applyBorder="1" applyAlignment="1">
      <alignment horizontal="center" vertical="top" wrapText="1"/>
    </xf>
    <xf numFmtId="0" fontId="19" fillId="11" borderId="14" xfId="0" applyFont="1" applyFill="1" applyBorder="1" applyAlignment="1">
      <alignment vertical="top" wrapText="1"/>
    </xf>
    <xf numFmtId="0" fontId="0" fillId="11" borderId="14" xfId="0" applyFill="1" applyBorder="1"/>
    <xf numFmtId="0" fontId="25" fillId="13" borderId="14" xfId="1" applyFont="1" applyFill="1" applyBorder="1" applyAlignment="1">
      <alignment vertical="top" wrapText="1"/>
    </xf>
    <xf numFmtId="0" fontId="25" fillId="13" borderId="17" xfId="1" applyFont="1" applyFill="1" applyBorder="1" applyAlignment="1">
      <alignment vertical="top" wrapText="1"/>
    </xf>
    <xf numFmtId="0" fontId="25" fillId="13" borderId="14" xfId="1" applyFont="1" applyFill="1" applyBorder="1" applyAlignment="1">
      <alignment vertical="top"/>
    </xf>
    <xf numFmtId="0" fontId="25" fillId="13" borderId="14" xfId="2" applyFont="1" applyFill="1" applyBorder="1" applyAlignment="1">
      <alignment vertical="top" wrapText="1"/>
    </xf>
    <xf numFmtId="0" fontId="25" fillId="13" borderId="14" xfId="0" applyFont="1" applyFill="1" applyBorder="1" applyAlignment="1">
      <alignment vertical="top" wrapText="1"/>
    </xf>
    <xf numFmtId="0" fontId="27" fillId="0" borderId="0" xfId="3" applyAlignment="1" applyProtection="1">
      <alignment wrapText="1"/>
    </xf>
    <xf numFmtId="0" fontId="26" fillId="0" borderId="0" xfId="0" applyFont="1" applyAlignment="1">
      <alignment wrapText="1"/>
    </xf>
    <xf numFmtId="0" fontId="27" fillId="4" borderId="4" xfId="3" applyFill="1" applyBorder="1" applyAlignment="1" applyProtection="1">
      <alignment horizontal="left" vertical="top"/>
    </xf>
    <xf numFmtId="0" fontId="2" fillId="3" borderId="14" xfId="0" applyFont="1" applyFill="1" applyBorder="1" applyAlignment="1">
      <alignment vertical="top" wrapText="1"/>
    </xf>
    <xf numFmtId="0" fontId="2" fillId="7" borderId="13" xfId="0" applyFont="1" applyFill="1" applyBorder="1" applyAlignment="1">
      <alignment vertical="top" wrapText="1"/>
    </xf>
    <xf numFmtId="0" fontId="2" fillId="7" borderId="11" xfId="0" applyFont="1" applyFill="1" applyBorder="1" applyAlignment="1">
      <alignment vertical="top" wrapText="1"/>
    </xf>
    <xf numFmtId="0" fontId="2" fillId="7" borderId="9" xfId="0" applyFont="1" applyFill="1" applyBorder="1" applyAlignment="1">
      <alignment vertical="top" wrapText="1"/>
    </xf>
  </cellXfs>
  <cellStyles count="4">
    <cellStyle name="God" xfId="1" builtinId="26"/>
    <cellStyle name="Hyperlink" xfId="3" builtinId="8"/>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F36"/>
  <sheetViews>
    <sheetView zoomScaleNormal="100" workbookViewId="0">
      <selection activeCell="C24" sqref="C24:C35"/>
    </sheetView>
  </sheetViews>
  <sheetFormatPr defaultRowHeight="14.4"/>
  <cols>
    <col min="1" max="1" width="5.5546875" customWidth="1"/>
    <col min="2" max="2" width="32.44140625" customWidth="1"/>
    <col min="3" max="3" width="48.5546875" style="139" customWidth="1"/>
  </cols>
  <sheetData>
    <row r="1" spans="1:6" ht="15" thickBot="1">
      <c r="A1" s="1"/>
      <c r="B1" s="2"/>
      <c r="C1" s="147" t="s">
        <v>0</v>
      </c>
    </row>
    <row r="2" spans="1:6" ht="15" thickBot="1">
      <c r="A2" s="3" t="s">
        <v>1</v>
      </c>
      <c r="B2" s="4" t="s">
        <v>2</v>
      </c>
      <c r="C2" s="119"/>
    </row>
    <row r="3" spans="1:6" ht="15" thickBot="1">
      <c r="A3" s="5" t="s">
        <v>3</v>
      </c>
      <c r="B3" s="6" t="s">
        <v>4</v>
      </c>
      <c r="C3" s="119"/>
      <c r="F3" s="213"/>
    </row>
    <row r="4" spans="1:6" ht="15" thickBot="1">
      <c r="A4" s="5" t="s">
        <v>5</v>
      </c>
      <c r="B4" s="6" t="s">
        <v>6</v>
      </c>
      <c r="C4" s="119"/>
      <c r="F4" s="213"/>
    </row>
    <row r="5" spans="1:6" ht="15" thickBot="1">
      <c r="A5" s="5" t="s">
        <v>7</v>
      </c>
      <c r="B5" s="6" t="s">
        <v>8</v>
      </c>
      <c r="C5" s="119"/>
      <c r="F5" s="214"/>
    </row>
    <row r="6" spans="1:6" ht="15" thickBot="1">
      <c r="A6" s="5" t="s">
        <v>9</v>
      </c>
      <c r="B6" s="6" t="s">
        <v>10</v>
      </c>
      <c r="C6" s="119"/>
      <c r="F6" s="214"/>
    </row>
    <row r="7" spans="1:6" ht="15" thickBot="1">
      <c r="A7" s="5" t="s">
        <v>11</v>
      </c>
      <c r="B7" s="6" t="s">
        <v>12</v>
      </c>
      <c r="C7" s="119"/>
    </row>
    <row r="8" spans="1:6" ht="15" thickBot="1">
      <c r="A8" s="5" t="s">
        <v>13</v>
      </c>
      <c r="B8" s="6" t="s">
        <v>15</v>
      </c>
      <c r="C8" s="215"/>
    </row>
    <row r="9" spans="1:6" ht="15" thickBot="1">
      <c r="A9" s="5" t="s">
        <v>14</v>
      </c>
      <c r="B9" s="6" t="s">
        <v>17</v>
      </c>
      <c r="C9" s="215"/>
    </row>
    <row r="10" spans="1:6" ht="15" thickBot="1">
      <c r="A10" s="5" t="s">
        <v>16</v>
      </c>
      <c r="B10" s="6" t="s">
        <v>19</v>
      </c>
      <c r="C10" s="119"/>
    </row>
    <row r="11" spans="1:6" ht="15" thickBot="1">
      <c r="A11" s="5" t="s">
        <v>18</v>
      </c>
      <c r="B11" s="6" t="s">
        <v>21</v>
      </c>
      <c r="C11" s="148"/>
    </row>
    <row r="12" spans="1:6" ht="15" thickBot="1">
      <c r="A12" s="5" t="s">
        <v>20</v>
      </c>
      <c r="B12" s="6" t="s">
        <v>23</v>
      </c>
      <c r="C12" s="119"/>
    </row>
    <row r="13" spans="1:6" ht="15" thickBot="1">
      <c r="A13" s="5" t="s">
        <v>22</v>
      </c>
      <c r="B13" s="6" t="s">
        <v>25</v>
      </c>
      <c r="C13" s="119"/>
    </row>
    <row r="14" spans="1:6" ht="21" thickBot="1">
      <c r="A14" s="5" t="s">
        <v>24</v>
      </c>
      <c r="B14" s="9" t="s">
        <v>428</v>
      </c>
      <c r="C14" s="119"/>
    </row>
    <row r="15" spans="1:6" ht="21" thickBot="1">
      <c r="A15" s="5" t="s">
        <v>26</v>
      </c>
      <c r="B15" s="9" t="s">
        <v>429</v>
      </c>
      <c r="C15" s="119"/>
    </row>
    <row r="16" spans="1:6" ht="15" thickBot="1">
      <c r="A16" s="5" t="s">
        <v>27</v>
      </c>
      <c r="B16" s="6" t="s">
        <v>29</v>
      </c>
      <c r="C16" s="119"/>
    </row>
    <row r="17" spans="1:3" ht="31.5" customHeight="1" thickBot="1">
      <c r="A17" s="5" t="s">
        <v>28</v>
      </c>
      <c r="B17" s="9" t="s">
        <v>430</v>
      </c>
      <c r="C17" s="119"/>
    </row>
    <row r="18" spans="1:3" ht="15" thickBot="1">
      <c r="A18" s="5" t="s">
        <v>30</v>
      </c>
      <c r="B18" s="6" t="s">
        <v>32</v>
      </c>
      <c r="C18" s="119"/>
    </row>
    <row r="19" spans="1:3" ht="15" thickBot="1">
      <c r="A19" s="5" t="s">
        <v>31</v>
      </c>
      <c r="B19" s="6" t="s">
        <v>34</v>
      </c>
      <c r="C19" s="119"/>
    </row>
    <row r="20" spans="1:3" ht="15" thickBot="1">
      <c r="A20" s="5" t="s">
        <v>33</v>
      </c>
      <c r="B20" s="6" t="s">
        <v>36</v>
      </c>
      <c r="C20" s="119"/>
    </row>
    <row r="21" spans="1:3" ht="15" thickBot="1">
      <c r="A21" s="5" t="s">
        <v>35</v>
      </c>
      <c r="B21" s="6" t="s">
        <v>53</v>
      </c>
      <c r="C21" s="119"/>
    </row>
    <row r="22" spans="1:3" ht="15" thickBot="1">
      <c r="A22" s="116" t="s">
        <v>37</v>
      </c>
      <c r="B22" s="117" t="s">
        <v>339</v>
      </c>
      <c r="C22" s="119"/>
    </row>
    <row r="23" spans="1:3" ht="15" thickBot="1">
      <c r="A23" s="7"/>
      <c r="B23" s="8" t="s">
        <v>38</v>
      </c>
      <c r="C23" s="149" t="s">
        <v>39</v>
      </c>
    </row>
    <row r="24" spans="1:3" ht="15" thickBot="1">
      <c r="A24" s="5" t="s">
        <v>40</v>
      </c>
      <c r="B24" s="6" t="s">
        <v>41</v>
      </c>
      <c r="C24" s="119"/>
    </row>
    <row r="25" spans="1:3" ht="15" thickBot="1">
      <c r="A25" s="5" t="s">
        <v>42</v>
      </c>
      <c r="B25" s="6" t="s">
        <v>388</v>
      </c>
      <c r="C25" s="119"/>
    </row>
    <row r="26" spans="1:3" ht="15" thickBot="1">
      <c r="A26" s="5" t="s">
        <v>43</v>
      </c>
      <c r="B26" s="6" t="s">
        <v>389</v>
      </c>
      <c r="C26" s="119"/>
    </row>
    <row r="27" spans="1:3" ht="15" thickBot="1">
      <c r="A27" s="5" t="s">
        <v>44</v>
      </c>
      <c r="B27" s="6" t="s">
        <v>322</v>
      </c>
      <c r="C27" s="150"/>
    </row>
    <row r="28" spans="1:3" ht="15" thickBot="1">
      <c r="A28" s="5" t="s">
        <v>45</v>
      </c>
      <c r="B28" s="6" t="s">
        <v>319</v>
      </c>
      <c r="C28" s="119"/>
    </row>
    <row r="29" spans="1:3" ht="15" thickBot="1">
      <c r="A29" s="5" t="s">
        <v>46</v>
      </c>
      <c r="B29" s="6" t="s">
        <v>390</v>
      </c>
      <c r="C29" s="150"/>
    </row>
    <row r="30" spans="1:3" ht="15" thickBot="1">
      <c r="A30" s="5" t="s">
        <v>47</v>
      </c>
      <c r="B30" s="6" t="s">
        <v>391</v>
      </c>
      <c r="C30" s="150"/>
    </row>
    <row r="31" spans="1:3" ht="15" thickBot="1">
      <c r="A31" s="5" t="s">
        <v>48</v>
      </c>
      <c r="B31" s="6" t="s">
        <v>320</v>
      </c>
      <c r="C31" s="119"/>
    </row>
    <row r="32" spans="1:3" ht="15" thickBot="1">
      <c r="A32" s="5" t="s">
        <v>50</v>
      </c>
      <c r="B32" s="6" t="s">
        <v>321</v>
      </c>
      <c r="C32" s="215"/>
    </row>
    <row r="33" spans="1:3" ht="15" thickBot="1">
      <c r="A33" s="5" t="s">
        <v>51</v>
      </c>
      <c r="B33" s="6" t="s">
        <v>49</v>
      </c>
      <c r="C33" s="119"/>
    </row>
    <row r="34" spans="1:3" ht="15" thickBot="1">
      <c r="A34" s="5" t="s">
        <v>52</v>
      </c>
      <c r="B34" s="6" t="s">
        <v>431</v>
      </c>
      <c r="C34" s="119"/>
    </row>
    <row r="35" spans="1:3" ht="15" thickBot="1">
      <c r="A35" s="5" t="s">
        <v>392</v>
      </c>
      <c r="B35" s="6" t="s">
        <v>432</v>
      </c>
      <c r="C35" s="119"/>
    </row>
    <row r="36" spans="1:3" ht="21" thickBot="1">
      <c r="A36" s="5" t="s">
        <v>433</v>
      </c>
      <c r="B36" s="9" t="s">
        <v>318</v>
      </c>
      <c r="C36" s="118"/>
    </row>
  </sheetData>
  <pageMargins left="0.7" right="0.7" top="0.75" bottom="0.75" header="0.3" footer="0.3"/>
  <pageSetup paperSize="9" orientation="portrait" r:id="rId1"/>
  <headerFooter>
    <oddHeader>&amp;CA.Virksomhedsdata</oddHeader>
    <oddFooter>Side &amp;P af &amp;N</oddFooter>
  </headerFooter>
</worksheet>
</file>

<file path=xl/worksheets/sheet2.xml><?xml version="1.0" encoding="utf-8"?>
<worksheet xmlns="http://schemas.openxmlformats.org/spreadsheetml/2006/main" xmlns:r="http://schemas.openxmlformats.org/officeDocument/2006/relationships">
  <sheetPr>
    <tabColor rgb="FF00B050"/>
  </sheetPr>
  <dimension ref="A1:J176"/>
  <sheetViews>
    <sheetView tabSelected="1" topLeftCell="A119" zoomScaleNormal="100" workbookViewId="0">
      <selection activeCell="B124" sqref="B124"/>
    </sheetView>
  </sheetViews>
  <sheetFormatPr defaultColWidth="23.33203125" defaultRowHeight="14.4"/>
  <cols>
    <col min="1" max="1" width="6.5546875" style="10" customWidth="1"/>
    <col min="2" max="2" width="22.109375" style="10" customWidth="1"/>
    <col min="3" max="3" width="34.33203125" customWidth="1"/>
    <col min="4" max="4" width="13.109375" style="10" customWidth="1"/>
    <col min="5" max="5" width="7.44140625" customWidth="1"/>
    <col min="6" max="6" width="23.33203125" style="10"/>
    <col min="7" max="7" width="4.5546875" style="10" customWidth="1"/>
    <col min="8" max="8" width="4.33203125" style="10" customWidth="1"/>
    <col min="9" max="9" width="6.33203125" style="10" customWidth="1"/>
    <col min="10" max="10" width="2.88671875" style="10" customWidth="1"/>
    <col min="11" max="16384" width="23.33203125" style="10"/>
  </cols>
  <sheetData>
    <row r="1" spans="1:10" s="17" customFormat="1" ht="10.199999999999999">
      <c r="A1" s="95">
        <v>1</v>
      </c>
      <c r="B1" s="95" t="s">
        <v>54</v>
      </c>
      <c r="C1" s="95" t="s">
        <v>54</v>
      </c>
      <c r="D1" s="96" t="s">
        <v>55</v>
      </c>
      <c r="E1" s="97" t="s">
        <v>56</v>
      </c>
      <c r="F1" s="97" t="s">
        <v>57</v>
      </c>
      <c r="G1" s="151">
        <f>SUM(G2:G9)</f>
        <v>0</v>
      </c>
      <c r="H1" s="151">
        <v>2</v>
      </c>
      <c r="I1" s="152">
        <f>G1/H1</f>
        <v>0</v>
      </c>
      <c r="J1" s="151" t="s">
        <v>545</v>
      </c>
    </row>
    <row r="2" spans="1:10" ht="20.399999999999999">
      <c r="A2" s="185" t="s">
        <v>622</v>
      </c>
      <c r="B2" s="185" t="s">
        <v>436</v>
      </c>
      <c r="C2" s="185" t="s">
        <v>58</v>
      </c>
      <c r="D2" s="186" t="s">
        <v>59</v>
      </c>
      <c r="E2" s="156"/>
      <c r="F2" s="157"/>
      <c r="G2" s="153"/>
      <c r="H2" s="153"/>
      <c r="I2" s="153"/>
      <c r="J2" s="153" t="s">
        <v>546</v>
      </c>
    </row>
    <row r="3" spans="1:10" ht="20.399999999999999">
      <c r="A3" s="185" t="s">
        <v>623</v>
      </c>
      <c r="B3" s="185" t="s">
        <v>437</v>
      </c>
      <c r="C3" s="187" t="s">
        <v>729</v>
      </c>
      <c r="D3" s="186" t="s">
        <v>59</v>
      </c>
      <c r="E3" s="156"/>
      <c r="F3" s="157"/>
      <c r="G3" s="153"/>
      <c r="H3" s="153"/>
      <c r="I3" s="153"/>
      <c r="J3" s="153" t="s">
        <v>546</v>
      </c>
    </row>
    <row r="4" spans="1:10" ht="30.6">
      <c r="A4" s="185" t="s">
        <v>730</v>
      </c>
      <c r="B4" s="185" t="s">
        <v>438</v>
      </c>
      <c r="C4" s="185" t="s">
        <v>61</v>
      </c>
      <c r="D4" s="186" t="s">
        <v>59</v>
      </c>
      <c r="E4" s="156"/>
      <c r="F4" s="157"/>
      <c r="G4" s="153"/>
      <c r="H4" s="153"/>
      <c r="I4" s="153"/>
      <c r="J4" s="153" t="s">
        <v>546</v>
      </c>
    </row>
    <row r="5" spans="1:10" ht="20.399999999999999">
      <c r="A5" s="185" t="s">
        <v>547</v>
      </c>
      <c r="B5" s="185" t="s">
        <v>439</v>
      </c>
      <c r="C5" s="185" t="s">
        <v>731</v>
      </c>
      <c r="D5" s="186" t="s">
        <v>59</v>
      </c>
      <c r="E5" s="156"/>
      <c r="F5" s="157"/>
      <c r="G5" s="153"/>
      <c r="H5" s="153"/>
      <c r="I5" s="153"/>
      <c r="J5" s="153" t="s">
        <v>546</v>
      </c>
    </row>
    <row r="6" spans="1:10" ht="30.6">
      <c r="A6" s="185" t="s">
        <v>624</v>
      </c>
      <c r="B6" s="185" t="s">
        <v>440</v>
      </c>
      <c r="C6" s="185" t="s">
        <v>63</v>
      </c>
      <c r="D6" s="186" t="s">
        <v>59</v>
      </c>
      <c r="E6" s="144"/>
      <c r="F6" s="157"/>
      <c r="G6" s="153"/>
      <c r="H6" s="153"/>
      <c r="I6" s="153"/>
      <c r="J6" s="153" t="s">
        <v>546</v>
      </c>
    </row>
    <row r="7" spans="1:10" ht="20.399999999999999">
      <c r="A7" s="185" t="s">
        <v>625</v>
      </c>
      <c r="B7" s="185" t="s">
        <v>441</v>
      </c>
      <c r="C7" s="185" t="s">
        <v>64</v>
      </c>
      <c r="D7" s="186" t="s">
        <v>59</v>
      </c>
      <c r="E7" s="156"/>
      <c r="F7" s="157"/>
      <c r="G7" s="153"/>
      <c r="H7" s="153"/>
      <c r="I7" s="153"/>
      <c r="J7" s="153" t="s">
        <v>546</v>
      </c>
    </row>
    <row r="8" spans="1:10" ht="30.6">
      <c r="A8" s="185" t="s">
        <v>626</v>
      </c>
      <c r="B8" s="185" t="s">
        <v>442</v>
      </c>
      <c r="C8" s="185" t="s">
        <v>65</v>
      </c>
      <c r="D8" s="186" t="s">
        <v>59</v>
      </c>
      <c r="E8" s="144"/>
      <c r="F8" s="157"/>
      <c r="G8" s="153"/>
      <c r="H8" s="153"/>
      <c r="I8" s="153"/>
      <c r="J8" s="153" t="s">
        <v>546</v>
      </c>
    </row>
    <row r="9" spans="1:10" s="17" customFormat="1" ht="20.399999999999999">
      <c r="A9" s="208" t="s">
        <v>732</v>
      </c>
      <c r="B9" s="208" t="s">
        <v>733</v>
      </c>
      <c r="C9" s="209" t="s">
        <v>734</v>
      </c>
      <c r="D9" s="210" t="s">
        <v>735</v>
      </c>
      <c r="E9" s="201"/>
      <c r="F9" s="201"/>
      <c r="G9" s="82">
        <v>0</v>
      </c>
      <c r="H9" s="82"/>
      <c r="I9" s="82"/>
      <c r="J9" s="82" t="s">
        <v>435</v>
      </c>
    </row>
    <row r="10" spans="1:10" ht="10.199999999999999">
      <c r="A10" s="95">
        <v>2</v>
      </c>
      <c r="B10" s="95" t="s">
        <v>66</v>
      </c>
      <c r="C10" s="95" t="s">
        <v>66</v>
      </c>
      <c r="D10" s="96" t="s">
        <v>55</v>
      </c>
      <c r="E10" s="97" t="s">
        <v>56</v>
      </c>
      <c r="F10" s="97" t="s">
        <v>57</v>
      </c>
      <c r="G10" s="151">
        <f>SUM(G11:G13)</f>
        <v>0</v>
      </c>
      <c r="H10" s="151">
        <v>0</v>
      </c>
      <c r="I10" s="152" t="e">
        <f>G10/H10</f>
        <v>#DIV/0!</v>
      </c>
      <c r="J10" s="151" t="s">
        <v>545</v>
      </c>
    </row>
    <row r="11" spans="1:10" ht="30.6">
      <c r="A11" s="185" t="s">
        <v>627</v>
      </c>
      <c r="B11" s="185" t="s">
        <v>444</v>
      </c>
      <c r="C11" s="185" t="s">
        <v>67</v>
      </c>
      <c r="D11" s="186" t="s">
        <v>59</v>
      </c>
      <c r="E11" s="202"/>
      <c r="F11" s="203"/>
      <c r="G11" s="153"/>
      <c r="H11" s="153"/>
      <c r="I11" s="153"/>
      <c r="J11" s="153" t="s">
        <v>546</v>
      </c>
    </row>
    <row r="12" spans="1:10" ht="51">
      <c r="A12" s="185" t="s">
        <v>628</v>
      </c>
      <c r="B12" s="185" t="s">
        <v>443</v>
      </c>
      <c r="C12" s="185" t="s">
        <v>68</v>
      </c>
      <c r="D12" s="186" t="s">
        <v>59</v>
      </c>
      <c r="E12" s="202"/>
      <c r="F12" s="203"/>
      <c r="G12" s="153"/>
      <c r="H12" s="153"/>
      <c r="I12" s="153"/>
      <c r="J12" s="153" t="s">
        <v>546</v>
      </c>
    </row>
    <row r="13" spans="1:10" s="17" customFormat="1" ht="51">
      <c r="A13" s="185" t="s">
        <v>629</v>
      </c>
      <c r="B13" s="185" t="s">
        <v>445</v>
      </c>
      <c r="C13" s="185" t="s">
        <v>69</v>
      </c>
      <c r="D13" s="186" t="s">
        <v>59</v>
      </c>
      <c r="E13" s="202"/>
      <c r="F13" s="203"/>
      <c r="G13" s="153"/>
      <c r="H13" s="153"/>
      <c r="I13" s="153"/>
      <c r="J13" s="153" t="s">
        <v>546</v>
      </c>
    </row>
    <row r="14" spans="1:10" ht="30.6">
      <c r="A14" s="208" t="s">
        <v>736</v>
      </c>
      <c r="B14" s="208" t="s">
        <v>737</v>
      </c>
      <c r="C14" s="208" t="s">
        <v>738</v>
      </c>
      <c r="D14" s="210" t="s">
        <v>59</v>
      </c>
      <c r="E14" s="200"/>
      <c r="F14" s="82"/>
      <c r="G14" s="82"/>
      <c r="H14" s="82"/>
      <c r="I14" s="82"/>
      <c r="J14" s="82" t="s">
        <v>546</v>
      </c>
    </row>
    <row r="15" spans="1:10" ht="10.199999999999999">
      <c r="A15" s="188">
        <v>3</v>
      </c>
      <c r="B15" s="188" t="s">
        <v>70</v>
      </c>
      <c r="C15" s="188" t="s">
        <v>70</v>
      </c>
      <c r="D15" s="189" t="s">
        <v>55</v>
      </c>
      <c r="E15" s="98" t="s">
        <v>56</v>
      </c>
      <c r="F15" s="97" t="s">
        <v>57</v>
      </c>
      <c r="G15" s="151">
        <f>SUM(G16:G24)</f>
        <v>0</v>
      </c>
      <c r="H15" s="151">
        <v>3</v>
      </c>
      <c r="I15" s="152">
        <f>G15/H15</f>
        <v>0</v>
      </c>
      <c r="J15" s="151" t="s">
        <v>545</v>
      </c>
    </row>
    <row r="16" spans="1:10" ht="40.799999999999997">
      <c r="A16" s="185" t="s">
        <v>630</v>
      </c>
      <c r="B16" s="185" t="s">
        <v>446</v>
      </c>
      <c r="C16" s="185" t="s">
        <v>739</v>
      </c>
      <c r="D16" s="186" t="s">
        <v>59</v>
      </c>
      <c r="E16" s="156"/>
      <c r="F16" s="157"/>
      <c r="G16" s="153"/>
      <c r="H16" s="153"/>
      <c r="I16" s="153"/>
      <c r="J16" s="153" t="s">
        <v>546</v>
      </c>
    </row>
    <row r="17" spans="1:10" ht="20.399999999999999">
      <c r="A17" s="185" t="s">
        <v>631</v>
      </c>
      <c r="B17" s="185" t="s">
        <v>447</v>
      </c>
      <c r="C17" s="185" t="s">
        <v>71</v>
      </c>
      <c r="D17" s="186" t="s">
        <v>59</v>
      </c>
      <c r="E17" s="156"/>
      <c r="F17" s="157"/>
      <c r="G17" s="153"/>
      <c r="H17" s="153"/>
      <c r="I17" s="153"/>
      <c r="J17" s="153" t="s">
        <v>546</v>
      </c>
    </row>
    <row r="18" spans="1:10" ht="20.399999999999999">
      <c r="A18" s="185" t="s">
        <v>548</v>
      </c>
      <c r="B18" s="185" t="s">
        <v>448</v>
      </c>
      <c r="C18" s="185" t="s">
        <v>72</v>
      </c>
      <c r="D18" s="186" t="s">
        <v>59</v>
      </c>
      <c r="E18" s="158"/>
      <c r="F18" s="157"/>
      <c r="G18" s="153"/>
      <c r="H18" s="153"/>
      <c r="I18" s="153"/>
      <c r="J18" s="153" t="s">
        <v>546</v>
      </c>
    </row>
    <row r="19" spans="1:10" ht="51">
      <c r="A19" s="185" t="s">
        <v>549</v>
      </c>
      <c r="B19" s="185" t="s">
        <v>449</v>
      </c>
      <c r="C19" s="187" t="s">
        <v>740</v>
      </c>
      <c r="D19" s="186" t="s">
        <v>59</v>
      </c>
      <c r="E19" s="156"/>
      <c r="F19" s="157"/>
      <c r="G19" s="153"/>
      <c r="H19" s="153"/>
      <c r="I19" s="153"/>
      <c r="J19" s="153" t="s">
        <v>546</v>
      </c>
    </row>
    <row r="20" spans="1:10" ht="40.799999999999997">
      <c r="A20" s="185" t="s">
        <v>632</v>
      </c>
      <c r="B20" s="185" t="s">
        <v>451</v>
      </c>
      <c r="C20" s="185" t="s">
        <v>741</v>
      </c>
      <c r="D20" s="186" t="s">
        <v>59</v>
      </c>
      <c r="E20" s="156"/>
      <c r="F20" s="157"/>
      <c r="G20" s="153"/>
      <c r="H20" s="153"/>
      <c r="I20" s="153"/>
      <c r="J20" s="153" t="s">
        <v>546</v>
      </c>
    </row>
    <row r="21" spans="1:10" ht="30.6">
      <c r="A21" s="185" t="s">
        <v>633</v>
      </c>
      <c r="B21" s="185" t="s">
        <v>450</v>
      </c>
      <c r="C21" s="185" t="s">
        <v>73</v>
      </c>
      <c r="D21" s="186" t="s">
        <v>59</v>
      </c>
      <c r="E21" s="156"/>
      <c r="F21" s="157"/>
      <c r="G21" s="153"/>
      <c r="H21" s="153"/>
      <c r="I21" s="153"/>
      <c r="J21" s="153" t="s">
        <v>546</v>
      </c>
    </row>
    <row r="22" spans="1:10" ht="20.399999999999999">
      <c r="A22" s="185" t="s">
        <v>634</v>
      </c>
      <c r="B22" s="185" t="s">
        <v>452</v>
      </c>
      <c r="C22" s="185" t="s">
        <v>742</v>
      </c>
      <c r="D22" s="186" t="s">
        <v>59</v>
      </c>
      <c r="E22" s="156"/>
      <c r="F22" s="157"/>
      <c r="G22" s="153"/>
      <c r="H22" s="153"/>
      <c r="I22" s="153"/>
      <c r="J22" s="153" t="s">
        <v>546</v>
      </c>
    </row>
    <row r="23" spans="1:10" s="17" customFormat="1" ht="30.6">
      <c r="A23" s="185" t="s">
        <v>635</v>
      </c>
      <c r="B23" s="185" t="s">
        <v>453</v>
      </c>
      <c r="C23" s="185" t="s">
        <v>74</v>
      </c>
      <c r="D23" s="186" t="s">
        <v>59</v>
      </c>
      <c r="E23" s="156"/>
      <c r="F23" s="157"/>
      <c r="G23" s="153"/>
      <c r="H23" s="153"/>
      <c r="I23" s="153"/>
      <c r="J23" s="153" t="s">
        <v>546</v>
      </c>
    </row>
    <row r="24" spans="1:10" ht="30.6">
      <c r="A24" s="185" t="s">
        <v>715</v>
      </c>
      <c r="B24" s="185" t="s">
        <v>743</v>
      </c>
      <c r="C24" s="185" t="s">
        <v>744</v>
      </c>
      <c r="D24" s="185" t="s">
        <v>284</v>
      </c>
      <c r="E24" s="156"/>
      <c r="F24" s="157"/>
      <c r="G24" s="153">
        <v>0</v>
      </c>
      <c r="H24" s="153"/>
      <c r="I24" s="153"/>
      <c r="J24" s="153" t="s">
        <v>435</v>
      </c>
    </row>
    <row r="25" spans="1:10" ht="10.199999999999999">
      <c r="A25" s="95">
        <v>4</v>
      </c>
      <c r="B25" s="95" t="s">
        <v>75</v>
      </c>
      <c r="C25" s="95" t="s">
        <v>75</v>
      </c>
      <c r="D25" s="96" t="s">
        <v>55</v>
      </c>
      <c r="E25" s="98" t="s">
        <v>56</v>
      </c>
      <c r="F25" s="97" t="s">
        <v>57</v>
      </c>
      <c r="G25" s="151">
        <f>SUM(G26:G51)</f>
        <v>0</v>
      </c>
      <c r="H25" s="151">
        <v>25</v>
      </c>
      <c r="I25" s="152">
        <f>G25/H25</f>
        <v>0</v>
      </c>
      <c r="J25" s="151" t="s">
        <v>545</v>
      </c>
    </row>
    <row r="26" spans="1:10" ht="20.399999999999999">
      <c r="A26" s="183" t="s">
        <v>636</v>
      </c>
      <c r="B26" s="183" t="s">
        <v>454</v>
      </c>
      <c r="C26" s="183" t="s">
        <v>745</v>
      </c>
      <c r="D26" s="183" t="s">
        <v>59</v>
      </c>
      <c r="E26" s="156"/>
      <c r="F26" s="157"/>
      <c r="G26" s="153"/>
      <c r="H26" s="153"/>
      <c r="I26" s="153"/>
      <c r="J26" s="153" t="s">
        <v>546</v>
      </c>
    </row>
    <row r="27" spans="1:10" ht="30.6">
      <c r="A27" s="183" t="s">
        <v>637</v>
      </c>
      <c r="B27" s="183" t="s">
        <v>455</v>
      </c>
      <c r="C27" s="183" t="s">
        <v>76</v>
      </c>
      <c r="D27" s="183" t="s">
        <v>279</v>
      </c>
      <c r="E27" s="156"/>
      <c r="F27" s="157"/>
      <c r="G27" s="153">
        <v>0</v>
      </c>
      <c r="H27" s="153"/>
      <c r="I27" s="153"/>
      <c r="J27" s="153" t="s">
        <v>435</v>
      </c>
    </row>
    <row r="28" spans="1:10" ht="30.6">
      <c r="A28" s="183" t="s">
        <v>638</v>
      </c>
      <c r="B28" s="183" t="s">
        <v>456</v>
      </c>
      <c r="C28" s="183" t="s">
        <v>77</v>
      </c>
      <c r="D28" s="115" t="s">
        <v>59</v>
      </c>
      <c r="E28" s="144"/>
      <c r="F28" s="157"/>
      <c r="G28" s="153"/>
      <c r="H28" s="153"/>
      <c r="I28" s="153"/>
      <c r="J28" s="153" t="s">
        <v>546</v>
      </c>
    </row>
    <row r="29" spans="1:10" ht="20.399999999999999">
      <c r="A29" s="183" t="s">
        <v>551</v>
      </c>
      <c r="B29" s="183" t="s">
        <v>457</v>
      </c>
      <c r="C29" s="183" t="s">
        <v>612</v>
      </c>
      <c r="D29" s="115" t="s">
        <v>59</v>
      </c>
      <c r="E29" s="156"/>
      <c r="F29" s="157"/>
      <c r="G29" s="153"/>
      <c r="H29" s="153"/>
      <c r="I29" s="153"/>
      <c r="J29" s="153" t="s">
        <v>546</v>
      </c>
    </row>
    <row r="30" spans="1:10" ht="10.199999999999999">
      <c r="A30" s="183" t="s">
        <v>552</v>
      </c>
      <c r="B30" s="183" t="s">
        <v>458</v>
      </c>
      <c r="C30" s="183" t="s">
        <v>78</v>
      </c>
      <c r="D30" s="115" t="s">
        <v>59</v>
      </c>
      <c r="E30" s="156"/>
      <c r="F30" s="157"/>
      <c r="G30" s="153"/>
      <c r="H30" s="153"/>
      <c r="I30" s="153"/>
      <c r="J30" s="153" t="s">
        <v>546</v>
      </c>
    </row>
    <row r="31" spans="1:10" ht="20.399999999999999">
      <c r="A31" s="183" t="s">
        <v>639</v>
      </c>
      <c r="B31" s="183" t="s">
        <v>459</v>
      </c>
      <c r="C31" s="183" t="s">
        <v>79</v>
      </c>
      <c r="D31" s="115" t="s">
        <v>59</v>
      </c>
      <c r="E31" s="156"/>
      <c r="F31" s="157"/>
      <c r="G31" s="153"/>
      <c r="H31" s="153"/>
      <c r="I31" s="153"/>
      <c r="J31" s="153" t="s">
        <v>546</v>
      </c>
    </row>
    <row r="32" spans="1:10" ht="58.5" customHeight="1">
      <c r="A32" s="190" t="s">
        <v>553</v>
      </c>
      <c r="B32" s="190" t="s">
        <v>460</v>
      </c>
      <c r="C32" s="190" t="s">
        <v>80</v>
      </c>
      <c r="D32" s="191" t="s">
        <v>59</v>
      </c>
      <c r="E32" s="156"/>
      <c r="F32" s="157"/>
      <c r="G32" s="153"/>
      <c r="H32" s="153"/>
      <c r="I32" s="153"/>
      <c r="J32" s="153" t="s">
        <v>546</v>
      </c>
    </row>
    <row r="33" spans="1:10" ht="30.6">
      <c r="A33" s="190" t="s">
        <v>554</v>
      </c>
      <c r="B33" s="190" t="s">
        <v>461</v>
      </c>
      <c r="C33" s="190" t="s">
        <v>746</v>
      </c>
      <c r="D33" s="191" t="s">
        <v>62</v>
      </c>
      <c r="E33" s="144"/>
      <c r="F33" s="157"/>
      <c r="G33" s="153"/>
      <c r="H33" s="153"/>
      <c r="I33" s="153"/>
      <c r="J33" s="153" t="s">
        <v>550</v>
      </c>
    </row>
    <row r="34" spans="1:10" ht="20.399999999999999">
      <c r="A34" s="190" t="s">
        <v>640</v>
      </c>
      <c r="B34" s="190" t="s">
        <v>747</v>
      </c>
      <c r="C34" s="190" t="s">
        <v>748</v>
      </c>
      <c r="D34" s="190" t="s">
        <v>278</v>
      </c>
      <c r="E34" s="144"/>
      <c r="F34" s="157"/>
      <c r="G34" s="153">
        <v>0</v>
      </c>
      <c r="H34" s="153"/>
      <c r="I34" s="153"/>
      <c r="J34" s="153" t="s">
        <v>435</v>
      </c>
    </row>
    <row r="35" spans="1:10" ht="20.399999999999999">
      <c r="A35" s="190" t="s">
        <v>555</v>
      </c>
      <c r="B35" s="190" t="s">
        <v>749</v>
      </c>
      <c r="C35" s="190" t="s">
        <v>613</v>
      </c>
      <c r="D35" s="191" t="s">
        <v>62</v>
      </c>
      <c r="E35" s="144"/>
      <c r="F35" s="157"/>
      <c r="G35" s="153"/>
      <c r="H35" s="153"/>
      <c r="I35" s="153"/>
      <c r="J35" s="153" t="s">
        <v>550</v>
      </c>
    </row>
    <row r="36" spans="1:10" ht="20.399999999999999">
      <c r="A36" s="190" t="s">
        <v>556</v>
      </c>
      <c r="B36" s="190" t="s">
        <v>750</v>
      </c>
      <c r="C36" s="190" t="s">
        <v>614</v>
      </c>
      <c r="D36" s="191" t="s">
        <v>62</v>
      </c>
      <c r="E36" s="144"/>
      <c r="F36" s="157"/>
      <c r="G36" s="153"/>
      <c r="H36" s="153"/>
      <c r="I36" s="153"/>
      <c r="J36" s="153" t="s">
        <v>550</v>
      </c>
    </row>
    <row r="37" spans="1:10" ht="20.399999999999999">
      <c r="A37" s="190" t="s">
        <v>641</v>
      </c>
      <c r="B37" s="190" t="s">
        <v>462</v>
      </c>
      <c r="C37" s="190" t="s">
        <v>751</v>
      </c>
      <c r="D37" s="191" t="s">
        <v>59</v>
      </c>
      <c r="E37" s="144"/>
      <c r="F37" s="157"/>
      <c r="G37" s="153"/>
      <c r="H37" s="153"/>
      <c r="I37" s="153"/>
      <c r="J37" s="153" t="s">
        <v>546</v>
      </c>
    </row>
    <row r="38" spans="1:10" ht="30.6">
      <c r="A38" s="190" t="s">
        <v>642</v>
      </c>
      <c r="B38" s="190" t="s">
        <v>463</v>
      </c>
      <c r="C38" s="190" t="s">
        <v>81</v>
      </c>
      <c r="D38" s="191" t="s">
        <v>59</v>
      </c>
      <c r="E38" s="156"/>
      <c r="F38" s="157"/>
      <c r="G38" s="153"/>
      <c r="H38" s="153"/>
      <c r="I38" s="153"/>
      <c r="J38" s="153" t="s">
        <v>546</v>
      </c>
    </row>
    <row r="39" spans="1:10" ht="20.399999999999999">
      <c r="A39" s="190" t="s">
        <v>643</v>
      </c>
      <c r="B39" s="190" t="s">
        <v>464</v>
      </c>
      <c r="C39" s="190" t="s">
        <v>82</v>
      </c>
      <c r="D39" s="190" t="s">
        <v>279</v>
      </c>
      <c r="E39" s="156"/>
      <c r="F39" s="157"/>
      <c r="G39" s="153">
        <v>0</v>
      </c>
      <c r="H39" s="153"/>
      <c r="I39" s="153"/>
      <c r="J39" s="153" t="s">
        <v>435</v>
      </c>
    </row>
    <row r="40" spans="1:10" ht="20.399999999999999">
      <c r="A40" s="190" t="s">
        <v>644</v>
      </c>
      <c r="B40" s="190" t="s">
        <v>465</v>
      </c>
      <c r="C40" s="190" t="s">
        <v>83</v>
      </c>
      <c r="D40" s="191" t="s">
        <v>59</v>
      </c>
      <c r="E40" s="144"/>
      <c r="F40" s="157"/>
      <c r="G40" s="153"/>
      <c r="H40" s="153"/>
      <c r="I40" s="153"/>
      <c r="J40" s="153" t="s">
        <v>546</v>
      </c>
    </row>
    <row r="41" spans="1:10" ht="30.6">
      <c r="A41" s="190" t="s">
        <v>645</v>
      </c>
      <c r="B41" s="190" t="s">
        <v>466</v>
      </c>
      <c r="C41" s="190" t="s">
        <v>84</v>
      </c>
      <c r="D41" s="191" t="s">
        <v>59</v>
      </c>
      <c r="E41" s="156"/>
      <c r="F41" s="157"/>
      <c r="G41" s="153"/>
      <c r="H41" s="153"/>
      <c r="I41" s="153"/>
      <c r="J41" s="153" t="s">
        <v>546</v>
      </c>
    </row>
    <row r="42" spans="1:10" ht="20.399999999999999">
      <c r="A42" s="190" t="s">
        <v>557</v>
      </c>
      <c r="B42" s="190" t="s">
        <v>467</v>
      </c>
      <c r="C42" s="190" t="s">
        <v>85</v>
      </c>
      <c r="D42" s="191" t="s">
        <v>59</v>
      </c>
      <c r="E42" s="144"/>
      <c r="F42" s="157"/>
      <c r="G42" s="153"/>
      <c r="H42" s="153"/>
      <c r="I42" s="153"/>
      <c r="J42" s="153" t="s">
        <v>546</v>
      </c>
    </row>
    <row r="43" spans="1:10" ht="20.399999999999999">
      <c r="A43" s="190" t="s">
        <v>558</v>
      </c>
      <c r="B43" s="190" t="s">
        <v>468</v>
      </c>
      <c r="C43" s="190" t="s">
        <v>86</v>
      </c>
      <c r="D43" s="191" t="s">
        <v>59</v>
      </c>
      <c r="E43" s="144"/>
      <c r="F43" s="157"/>
      <c r="G43" s="153"/>
      <c r="H43" s="153"/>
      <c r="I43" s="153"/>
      <c r="J43" s="153" t="s">
        <v>546</v>
      </c>
    </row>
    <row r="44" spans="1:10" ht="20.399999999999999">
      <c r="A44" s="190" t="s">
        <v>646</v>
      </c>
      <c r="B44" s="190" t="s">
        <v>469</v>
      </c>
      <c r="C44" s="190" t="s">
        <v>87</v>
      </c>
      <c r="D44" s="190" t="s">
        <v>280</v>
      </c>
      <c r="E44" s="144"/>
      <c r="F44" s="157"/>
      <c r="G44" s="153">
        <v>0</v>
      </c>
      <c r="H44" s="153"/>
      <c r="I44" s="153"/>
      <c r="J44" s="153" t="s">
        <v>435</v>
      </c>
    </row>
    <row r="45" spans="1:10" ht="30.6">
      <c r="A45" s="190" t="s">
        <v>559</v>
      </c>
      <c r="B45" s="190" t="s">
        <v>470</v>
      </c>
      <c r="C45" s="190" t="s">
        <v>88</v>
      </c>
      <c r="D45" s="190" t="s">
        <v>284</v>
      </c>
      <c r="E45" s="144"/>
      <c r="F45" s="157"/>
      <c r="G45" s="153">
        <v>0</v>
      </c>
      <c r="H45" s="153"/>
      <c r="I45" s="153"/>
      <c r="J45" s="153" t="s">
        <v>435</v>
      </c>
    </row>
    <row r="46" spans="1:10" ht="30.6">
      <c r="A46" s="190" t="s">
        <v>560</v>
      </c>
      <c r="B46" s="190" t="s">
        <v>471</v>
      </c>
      <c r="C46" s="190" t="s">
        <v>89</v>
      </c>
      <c r="D46" s="191" t="s">
        <v>59</v>
      </c>
      <c r="E46" s="144"/>
      <c r="F46" s="157"/>
      <c r="G46" s="153"/>
      <c r="H46" s="153"/>
      <c r="I46" s="153"/>
      <c r="J46" s="153" t="s">
        <v>546</v>
      </c>
    </row>
    <row r="47" spans="1:10" ht="20.399999999999999">
      <c r="A47" s="190" t="s">
        <v>561</v>
      </c>
      <c r="B47" s="190" t="s">
        <v>472</v>
      </c>
      <c r="C47" s="190" t="s">
        <v>90</v>
      </c>
      <c r="D47" s="191" t="s">
        <v>59</v>
      </c>
      <c r="E47" s="156"/>
      <c r="F47" s="157"/>
      <c r="G47" s="153"/>
      <c r="H47" s="153"/>
      <c r="I47" s="153"/>
      <c r="J47" s="153" t="s">
        <v>546</v>
      </c>
    </row>
    <row r="48" spans="1:10" ht="40.799999999999997">
      <c r="A48" s="190" t="s">
        <v>562</v>
      </c>
      <c r="B48" s="190" t="s">
        <v>473</v>
      </c>
      <c r="C48" s="190" t="s">
        <v>91</v>
      </c>
      <c r="D48" s="191" t="s">
        <v>59</v>
      </c>
      <c r="E48" s="156"/>
      <c r="F48" s="157"/>
      <c r="G48" s="153"/>
      <c r="H48" s="153"/>
      <c r="I48" s="153"/>
      <c r="J48" s="153" t="s">
        <v>546</v>
      </c>
    </row>
    <row r="49" spans="1:10" ht="30.6">
      <c r="A49" s="190" t="s">
        <v>563</v>
      </c>
      <c r="B49" s="190" t="s">
        <v>474</v>
      </c>
      <c r="C49" s="190" t="s">
        <v>92</v>
      </c>
      <c r="D49" s="190" t="s">
        <v>279</v>
      </c>
      <c r="E49" s="156"/>
      <c r="F49" s="157"/>
      <c r="G49" s="153">
        <v>0</v>
      </c>
      <c r="H49" s="153"/>
      <c r="I49" s="153"/>
      <c r="J49" s="153" t="s">
        <v>435</v>
      </c>
    </row>
    <row r="50" spans="1:10" ht="20.399999999999999">
      <c r="A50" s="190" t="s">
        <v>698</v>
      </c>
      <c r="B50" s="190" t="s">
        <v>709</v>
      </c>
      <c r="C50" s="190" t="s">
        <v>711</v>
      </c>
      <c r="D50" s="190" t="s">
        <v>284</v>
      </c>
      <c r="E50" s="156"/>
      <c r="F50" s="157"/>
      <c r="G50" s="153">
        <v>0</v>
      </c>
      <c r="H50" s="153"/>
      <c r="I50" s="153"/>
      <c r="J50" s="153" t="s">
        <v>435</v>
      </c>
    </row>
    <row r="51" spans="1:10" ht="20.399999999999999">
      <c r="A51" s="190" t="s">
        <v>699</v>
      </c>
      <c r="B51" s="190" t="s">
        <v>706</v>
      </c>
      <c r="C51" s="190" t="s">
        <v>712</v>
      </c>
      <c r="D51" s="190" t="s">
        <v>434</v>
      </c>
      <c r="E51" s="144"/>
      <c r="F51" s="157"/>
      <c r="G51" s="153">
        <v>0</v>
      </c>
      <c r="H51" s="153"/>
      <c r="I51" s="153"/>
      <c r="J51" s="153" t="s">
        <v>435</v>
      </c>
    </row>
    <row r="52" spans="1:10" s="17" customFormat="1" ht="10.199999999999999">
      <c r="A52" s="95">
        <v>5</v>
      </c>
      <c r="B52" s="95" t="s">
        <v>93</v>
      </c>
      <c r="C52" s="95" t="s">
        <v>93</v>
      </c>
      <c r="D52" s="96" t="s">
        <v>55</v>
      </c>
      <c r="E52" s="98" t="s">
        <v>56</v>
      </c>
      <c r="F52" s="97" t="s">
        <v>57</v>
      </c>
      <c r="G52" s="151">
        <f>SUM(G53:G64)</f>
        <v>0</v>
      </c>
      <c r="H52" s="151">
        <v>10</v>
      </c>
      <c r="I52" s="152">
        <f>G52/H52</f>
        <v>0</v>
      </c>
      <c r="J52" s="151" t="s">
        <v>545</v>
      </c>
    </row>
    <row r="53" spans="1:10" ht="40.799999999999997">
      <c r="A53" s="183" t="s">
        <v>647</v>
      </c>
      <c r="B53" s="183" t="s">
        <v>476</v>
      </c>
      <c r="C53" s="183" t="s">
        <v>94</v>
      </c>
      <c r="D53" s="115" t="s">
        <v>59</v>
      </c>
      <c r="E53" s="204"/>
      <c r="F53" s="203"/>
      <c r="G53" s="153"/>
      <c r="H53" s="153"/>
      <c r="I53" s="153"/>
      <c r="J53" s="153" t="s">
        <v>546</v>
      </c>
    </row>
    <row r="54" spans="1:10" ht="20.399999999999999">
      <c r="A54" s="183" t="s">
        <v>648</v>
      </c>
      <c r="B54" s="183" t="s">
        <v>475</v>
      </c>
      <c r="C54" s="183" t="s">
        <v>95</v>
      </c>
      <c r="D54" s="183" t="s">
        <v>279</v>
      </c>
      <c r="E54" s="204"/>
      <c r="F54" s="203"/>
      <c r="G54" s="153">
        <v>0</v>
      </c>
      <c r="H54" s="153"/>
      <c r="I54" s="153"/>
      <c r="J54" s="153" t="s">
        <v>435</v>
      </c>
    </row>
    <row r="55" spans="1:10" ht="30.6">
      <c r="A55" s="183" t="s">
        <v>564</v>
      </c>
      <c r="B55" s="183" t="s">
        <v>477</v>
      </c>
      <c r="C55" s="183" t="s">
        <v>96</v>
      </c>
      <c r="D55" s="115" t="s">
        <v>97</v>
      </c>
      <c r="E55" s="204"/>
      <c r="F55" s="203"/>
      <c r="G55" s="153"/>
      <c r="H55" s="153"/>
      <c r="I55" s="153"/>
      <c r="J55" s="153" t="s">
        <v>550</v>
      </c>
    </row>
    <row r="56" spans="1:10" ht="20.399999999999999">
      <c r="A56" s="183" t="s">
        <v>649</v>
      </c>
      <c r="B56" s="183" t="s">
        <v>478</v>
      </c>
      <c r="C56" s="183" t="s">
        <v>98</v>
      </c>
      <c r="D56" s="183" t="s">
        <v>281</v>
      </c>
      <c r="E56" s="202"/>
      <c r="F56" s="203"/>
      <c r="G56" s="153">
        <v>0</v>
      </c>
      <c r="H56" s="153"/>
      <c r="I56" s="153"/>
      <c r="J56" s="153" t="s">
        <v>435</v>
      </c>
    </row>
    <row r="57" spans="1:10" ht="91.8">
      <c r="A57" s="183" t="s">
        <v>650</v>
      </c>
      <c r="B57" s="183" t="s">
        <v>480</v>
      </c>
      <c r="C57" s="183" t="s">
        <v>479</v>
      </c>
      <c r="D57" s="115" t="s">
        <v>59</v>
      </c>
      <c r="E57" s="202"/>
      <c r="F57" s="203"/>
      <c r="G57" s="153"/>
      <c r="H57" s="153"/>
      <c r="I57" s="153"/>
      <c r="J57" s="153" t="s">
        <v>546</v>
      </c>
    </row>
    <row r="58" spans="1:10" ht="20.399999999999999">
      <c r="A58" s="183" t="s">
        <v>651</v>
      </c>
      <c r="B58" s="183" t="s">
        <v>716</v>
      </c>
      <c r="C58" s="183" t="s">
        <v>99</v>
      </c>
      <c r="D58" s="183" t="s">
        <v>279</v>
      </c>
      <c r="E58" s="204"/>
      <c r="F58" s="203"/>
      <c r="G58" s="153">
        <v>0</v>
      </c>
      <c r="H58" s="153"/>
      <c r="I58" s="153"/>
      <c r="J58" s="153" t="s">
        <v>435</v>
      </c>
    </row>
    <row r="59" spans="1:10" ht="30.6">
      <c r="A59" s="183" t="s">
        <v>565</v>
      </c>
      <c r="B59" s="183" t="s">
        <v>481</v>
      </c>
      <c r="C59" s="183" t="s">
        <v>100</v>
      </c>
      <c r="D59" s="115" t="s">
        <v>59</v>
      </c>
      <c r="E59" s="202"/>
      <c r="F59" s="203"/>
      <c r="G59" s="153"/>
      <c r="H59" s="153"/>
      <c r="I59" s="153"/>
      <c r="J59" s="153" t="s">
        <v>546</v>
      </c>
    </row>
    <row r="60" spans="1:10" ht="20.399999999999999">
      <c r="A60" s="183" t="s">
        <v>566</v>
      </c>
      <c r="B60" s="183" t="s">
        <v>482</v>
      </c>
      <c r="C60" s="183" t="s">
        <v>101</v>
      </c>
      <c r="D60" s="183" t="s">
        <v>281</v>
      </c>
      <c r="E60" s="204"/>
      <c r="F60" s="203"/>
      <c r="G60" s="153">
        <v>0</v>
      </c>
      <c r="H60" s="153"/>
      <c r="I60" s="153"/>
      <c r="J60" s="153" t="s">
        <v>435</v>
      </c>
    </row>
    <row r="61" spans="1:10" ht="30.6">
      <c r="A61" s="183" t="s">
        <v>567</v>
      </c>
      <c r="B61" s="183" t="s">
        <v>717</v>
      </c>
      <c r="C61" s="183" t="s">
        <v>102</v>
      </c>
      <c r="D61" s="115" t="s">
        <v>59</v>
      </c>
      <c r="E61" s="202"/>
      <c r="F61" s="203"/>
      <c r="G61" s="153"/>
      <c r="H61" s="153"/>
      <c r="I61" s="153"/>
      <c r="J61" s="153" t="s">
        <v>546</v>
      </c>
    </row>
    <row r="62" spans="1:10" ht="20.399999999999999">
      <c r="A62" s="183" t="s">
        <v>568</v>
      </c>
      <c r="B62" s="183" t="s">
        <v>483</v>
      </c>
      <c r="C62" s="183" t="s">
        <v>103</v>
      </c>
      <c r="D62" s="115" t="s">
        <v>59</v>
      </c>
      <c r="E62" s="204"/>
      <c r="F62" s="203"/>
      <c r="G62" s="153"/>
      <c r="H62" s="153"/>
      <c r="I62" s="153"/>
      <c r="J62" s="153" t="s">
        <v>546</v>
      </c>
    </row>
    <row r="63" spans="1:10" ht="30.6">
      <c r="A63" s="190" t="s">
        <v>569</v>
      </c>
      <c r="B63" s="190" t="s">
        <v>484</v>
      </c>
      <c r="C63" s="190" t="s">
        <v>752</v>
      </c>
      <c r="D63" s="191" t="s">
        <v>59</v>
      </c>
      <c r="E63" s="202"/>
      <c r="F63" s="203"/>
      <c r="G63" s="153"/>
      <c r="H63" s="153"/>
      <c r="I63" s="153"/>
      <c r="J63" s="153" t="s">
        <v>546</v>
      </c>
    </row>
    <row r="64" spans="1:10" ht="30.6">
      <c r="A64" s="190" t="s">
        <v>570</v>
      </c>
      <c r="B64" s="190" t="s">
        <v>718</v>
      </c>
      <c r="C64" s="190" t="s">
        <v>104</v>
      </c>
      <c r="D64" s="191" t="s">
        <v>59</v>
      </c>
      <c r="E64" s="202"/>
      <c r="F64" s="203"/>
      <c r="G64" s="153"/>
      <c r="H64" s="153"/>
      <c r="I64" s="153"/>
      <c r="J64" s="153" t="s">
        <v>546</v>
      </c>
    </row>
    <row r="65" spans="1:10" s="17" customFormat="1" ht="10.199999999999999">
      <c r="A65" s="95">
        <v>6</v>
      </c>
      <c r="B65" s="95" t="s">
        <v>105</v>
      </c>
      <c r="C65" s="95" t="s">
        <v>105</v>
      </c>
      <c r="D65" s="96" t="s">
        <v>55</v>
      </c>
      <c r="E65" s="98" t="s">
        <v>56</v>
      </c>
      <c r="F65" s="97" t="s">
        <v>57</v>
      </c>
      <c r="G65" s="151">
        <f>SUM(G66:G81)</f>
        <v>0</v>
      </c>
      <c r="H65" s="151">
        <v>12</v>
      </c>
      <c r="I65" s="152">
        <f>G65/H65</f>
        <v>0</v>
      </c>
      <c r="J65" s="151" t="s">
        <v>545</v>
      </c>
    </row>
    <row r="66" spans="1:10" ht="40.799999999999997">
      <c r="A66" s="190" t="s">
        <v>571</v>
      </c>
      <c r="B66" s="190" t="s">
        <v>485</v>
      </c>
      <c r="C66" s="190" t="s">
        <v>753</v>
      </c>
      <c r="D66" s="191" t="s">
        <v>59</v>
      </c>
      <c r="E66" s="204"/>
      <c r="F66" s="203"/>
      <c r="G66" s="153"/>
      <c r="H66" s="153"/>
      <c r="I66" s="153"/>
      <c r="J66" s="153" t="s">
        <v>546</v>
      </c>
    </row>
    <row r="67" spans="1:10" ht="81.599999999999994">
      <c r="A67" s="190" t="s">
        <v>652</v>
      </c>
      <c r="B67" s="190" t="s">
        <v>719</v>
      </c>
      <c r="C67" s="187" t="s">
        <v>754</v>
      </c>
      <c r="D67" s="191" t="s">
        <v>59</v>
      </c>
      <c r="E67" s="202"/>
      <c r="F67" s="203"/>
      <c r="G67" s="153"/>
      <c r="H67" s="153"/>
      <c r="I67" s="153"/>
      <c r="J67" s="153" t="s">
        <v>546</v>
      </c>
    </row>
    <row r="68" spans="1:10" ht="51">
      <c r="A68" s="190" t="s">
        <v>653</v>
      </c>
      <c r="B68" s="190" t="s">
        <v>720</v>
      </c>
      <c r="C68" s="190" t="s">
        <v>695</v>
      </c>
      <c r="D68" s="191" t="s">
        <v>59</v>
      </c>
      <c r="E68" s="202"/>
      <c r="F68" s="203"/>
      <c r="G68" s="153"/>
      <c r="H68" s="153"/>
      <c r="I68" s="153"/>
      <c r="J68" s="153" t="s">
        <v>546</v>
      </c>
    </row>
    <row r="69" spans="1:10" ht="20.399999999999999">
      <c r="A69" s="190" t="s">
        <v>654</v>
      </c>
      <c r="B69" s="190" t="s">
        <v>755</v>
      </c>
      <c r="C69" s="190" t="s">
        <v>755</v>
      </c>
      <c r="D69" s="190" t="s">
        <v>286</v>
      </c>
      <c r="E69" s="202"/>
      <c r="F69" s="203"/>
      <c r="G69" s="153">
        <v>0</v>
      </c>
      <c r="H69" s="153"/>
      <c r="I69" s="153"/>
      <c r="J69" s="153" t="s">
        <v>435</v>
      </c>
    </row>
    <row r="70" spans="1:10" ht="30.6">
      <c r="A70" s="190" t="s">
        <v>655</v>
      </c>
      <c r="B70" s="190" t="s">
        <v>486</v>
      </c>
      <c r="C70" s="190" t="s">
        <v>106</v>
      </c>
      <c r="D70" s="191" t="s">
        <v>59</v>
      </c>
      <c r="E70" s="202"/>
      <c r="F70" s="203"/>
      <c r="G70" s="153"/>
      <c r="H70" s="153"/>
      <c r="I70" s="153"/>
      <c r="J70" s="153" t="s">
        <v>546</v>
      </c>
    </row>
    <row r="71" spans="1:10" ht="40.799999999999997">
      <c r="A71" s="190" t="s">
        <v>656</v>
      </c>
      <c r="B71" s="190" t="s">
        <v>487</v>
      </c>
      <c r="C71" s="190" t="s">
        <v>756</v>
      </c>
      <c r="D71" s="191" t="s">
        <v>59</v>
      </c>
      <c r="E71" s="202"/>
      <c r="F71" s="203"/>
      <c r="G71" s="153"/>
      <c r="H71" s="153"/>
      <c r="I71" s="153"/>
      <c r="J71" s="153" t="s">
        <v>546</v>
      </c>
    </row>
    <row r="72" spans="1:10" ht="10.199999999999999">
      <c r="A72" s="190" t="s">
        <v>572</v>
      </c>
      <c r="B72" s="190" t="s">
        <v>488</v>
      </c>
      <c r="C72" s="190" t="s">
        <v>393</v>
      </c>
      <c r="D72" s="191" t="s">
        <v>62</v>
      </c>
      <c r="E72" s="202"/>
      <c r="F72" s="203"/>
      <c r="G72" s="153"/>
      <c r="H72" s="153"/>
      <c r="I72" s="153"/>
      <c r="J72" s="153" t="s">
        <v>550</v>
      </c>
    </row>
    <row r="73" spans="1:10" ht="10.199999999999999">
      <c r="A73" s="190" t="s">
        <v>573</v>
      </c>
      <c r="B73" s="190" t="s">
        <v>489</v>
      </c>
      <c r="C73" s="190" t="s">
        <v>107</v>
      </c>
      <c r="D73" s="191" t="s">
        <v>62</v>
      </c>
      <c r="E73" s="202"/>
      <c r="F73" s="203"/>
      <c r="G73" s="153"/>
      <c r="H73" s="153"/>
      <c r="I73" s="153"/>
      <c r="J73" s="153" t="s">
        <v>550</v>
      </c>
    </row>
    <row r="74" spans="1:10" ht="20.399999999999999">
      <c r="A74" s="190" t="s">
        <v>702</v>
      </c>
      <c r="B74" s="190" t="s">
        <v>708</v>
      </c>
      <c r="C74" s="190" t="s">
        <v>704</v>
      </c>
      <c r="D74" s="190" t="s">
        <v>434</v>
      </c>
      <c r="E74" s="202"/>
      <c r="F74" s="203"/>
      <c r="G74" s="153">
        <v>0</v>
      </c>
      <c r="H74" s="153"/>
      <c r="I74" s="153"/>
      <c r="J74" s="153" t="s">
        <v>546</v>
      </c>
    </row>
    <row r="75" spans="1:10" ht="40.799999999999997">
      <c r="A75" s="190" t="s">
        <v>657</v>
      </c>
      <c r="B75" s="190" t="s">
        <v>490</v>
      </c>
      <c r="C75" s="190" t="s">
        <v>757</v>
      </c>
      <c r="D75" s="191" t="s">
        <v>59</v>
      </c>
      <c r="E75" s="204"/>
      <c r="F75" s="203"/>
      <c r="G75" s="153"/>
      <c r="H75" s="153"/>
      <c r="I75" s="153"/>
      <c r="J75" s="153" t="s">
        <v>546</v>
      </c>
    </row>
    <row r="76" spans="1:10" ht="51">
      <c r="A76" s="190" t="s">
        <v>658</v>
      </c>
      <c r="B76" s="190" t="s">
        <v>491</v>
      </c>
      <c r="C76" s="190" t="s">
        <v>758</v>
      </c>
      <c r="D76" s="191" t="s">
        <v>59</v>
      </c>
      <c r="E76" s="204"/>
      <c r="F76" s="203"/>
      <c r="G76" s="153"/>
      <c r="H76" s="153"/>
      <c r="I76" s="153"/>
      <c r="J76" s="153" t="s">
        <v>546</v>
      </c>
    </row>
    <row r="77" spans="1:10" ht="40.799999999999997">
      <c r="A77" s="190" t="s">
        <v>659</v>
      </c>
      <c r="B77" s="190" t="s">
        <v>721</v>
      </c>
      <c r="C77" s="190" t="s">
        <v>108</v>
      </c>
      <c r="D77" s="190" t="s">
        <v>286</v>
      </c>
      <c r="E77" s="202"/>
      <c r="F77" s="203"/>
      <c r="G77" s="153">
        <v>0</v>
      </c>
      <c r="H77" s="153"/>
      <c r="I77" s="153"/>
      <c r="J77" s="153" t="s">
        <v>435</v>
      </c>
    </row>
    <row r="78" spans="1:10" ht="20.399999999999999">
      <c r="A78" s="190" t="s">
        <v>700</v>
      </c>
      <c r="B78" s="190" t="s">
        <v>710</v>
      </c>
      <c r="C78" s="190" t="s">
        <v>759</v>
      </c>
      <c r="D78" s="190" t="s">
        <v>434</v>
      </c>
      <c r="E78" s="202"/>
      <c r="F78" s="203"/>
      <c r="G78" s="153">
        <v>0</v>
      </c>
      <c r="H78" s="153"/>
      <c r="I78" s="153"/>
      <c r="J78" s="153" t="s">
        <v>435</v>
      </c>
    </row>
    <row r="79" spans="1:10" ht="20.399999999999999">
      <c r="A79" s="190" t="s">
        <v>697</v>
      </c>
      <c r="B79" s="190" t="s">
        <v>705</v>
      </c>
      <c r="C79" s="190" t="s">
        <v>760</v>
      </c>
      <c r="D79" s="190" t="s">
        <v>278</v>
      </c>
      <c r="E79" s="202"/>
      <c r="F79" s="203"/>
      <c r="G79" s="153">
        <v>0</v>
      </c>
      <c r="H79" s="153"/>
      <c r="I79" s="153"/>
      <c r="J79" s="153" t="s">
        <v>435</v>
      </c>
    </row>
    <row r="80" spans="1:10" ht="20.399999999999999">
      <c r="A80" s="190" t="s">
        <v>660</v>
      </c>
      <c r="B80" s="190" t="s">
        <v>492</v>
      </c>
      <c r="C80" s="190" t="s">
        <v>109</v>
      </c>
      <c r="D80" s="190" t="s">
        <v>286</v>
      </c>
      <c r="E80" s="204"/>
      <c r="F80" s="203"/>
      <c r="G80" s="153">
        <v>0</v>
      </c>
      <c r="H80" s="153"/>
      <c r="I80" s="153"/>
      <c r="J80" s="153" t="s">
        <v>435</v>
      </c>
    </row>
    <row r="81" spans="1:10" ht="30.6">
      <c r="A81" s="190" t="s">
        <v>661</v>
      </c>
      <c r="B81" s="190" t="s">
        <v>493</v>
      </c>
      <c r="C81" s="190" t="s">
        <v>110</v>
      </c>
      <c r="D81" s="190" t="s">
        <v>286</v>
      </c>
      <c r="E81" s="204"/>
      <c r="F81" s="203"/>
      <c r="G81" s="153">
        <v>0</v>
      </c>
      <c r="H81" s="153"/>
      <c r="I81" s="153"/>
      <c r="J81" s="153" t="s">
        <v>435</v>
      </c>
    </row>
    <row r="82" spans="1:10" ht="10.199999999999999">
      <c r="A82" s="95">
        <v>7</v>
      </c>
      <c r="B82" s="95" t="s">
        <v>111</v>
      </c>
      <c r="C82" s="95" t="s">
        <v>111</v>
      </c>
      <c r="D82" s="96" t="s">
        <v>55</v>
      </c>
      <c r="E82" s="98" t="s">
        <v>56</v>
      </c>
      <c r="F82" s="97" t="s">
        <v>57</v>
      </c>
      <c r="G82" s="151">
        <f>SUM(G83:G121)</f>
        <v>0</v>
      </c>
      <c r="H82" s="151">
        <v>48</v>
      </c>
      <c r="I82" s="152">
        <f>G82/H82</f>
        <v>0</v>
      </c>
      <c r="J82" s="151" t="s">
        <v>545</v>
      </c>
    </row>
    <row r="83" spans="1:10" s="17" customFormat="1" ht="20.399999999999999">
      <c r="A83" s="185" t="s">
        <v>662</v>
      </c>
      <c r="B83" s="185" t="s">
        <v>494</v>
      </c>
      <c r="C83" s="185" t="s">
        <v>615</v>
      </c>
      <c r="D83" s="185" t="s">
        <v>59</v>
      </c>
      <c r="E83" s="202"/>
      <c r="F83" s="203"/>
      <c r="G83" s="153"/>
      <c r="H83" s="153"/>
      <c r="I83" s="153"/>
      <c r="J83" s="153" t="s">
        <v>546</v>
      </c>
    </row>
    <row r="84" spans="1:10" ht="20.399999999999999">
      <c r="A84" s="185" t="s">
        <v>574</v>
      </c>
      <c r="B84" s="185" t="s">
        <v>495</v>
      </c>
      <c r="C84" s="187" t="s">
        <v>761</v>
      </c>
      <c r="D84" s="185" t="s">
        <v>151</v>
      </c>
      <c r="E84" s="202"/>
      <c r="F84" s="203"/>
      <c r="G84" s="153">
        <v>0</v>
      </c>
      <c r="H84" s="153"/>
      <c r="I84" s="153"/>
      <c r="J84" s="153" t="s">
        <v>435</v>
      </c>
    </row>
    <row r="85" spans="1:10" ht="71.400000000000006">
      <c r="A85" s="185" t="s">
        <v>663</v>
      </c>
      <c r="B85" s="185" t="s">
        <v>575</v>
      </c>
      <c r="C85" s="185" t="s">
        <v>762</v>
      </c>
      <c r="D85" s="186" t="s">
        <v>59</v>
      </c>
      <c r="E85" s="204"/>
      <c r="F85" s="203"/>
      <c r="G85" s="153"/>
      <c r="H85" s="153"/>
      <c r="I85" s="153"/>
      <c r="J85" s="153" t="s">
        <v>546</v>
      </c>
    </row>
    <row r="86" spans="1:10" ht="10.199999999999999">
      <c r="A86" s="185" t="s">
        <v>722</v>
      </c>
      <c r="B86" s="185" t="s">
        <v>112</v>
      </c>
      <c r="C86" s="185" t="s">
        <v>763</v>
      </c>
      <c r="D86" s="186" t="s">
        <v>62</v>
      </c>
      <c r="E86" s="204"/>
      <c r="F86" s="203"/>
      <c r="G86" s="153"/>
      <c r="H86" s="153"/>
      <c r="I86" s="153"/>
      <c r="J86" s="153" t="s">
        <v>550</v>
      </c>
    </row>
    <row r="87" spans="1:10" ht="20.399999999999999">
      <c r="A87" s="185" t="s">
        <v>723</v>
      </c>
      <c r="B87" s="185" t="s">
        <v>113</v>
      </c>
      <c r="C87" s="185" t="s">
        <v>764</v>
      </c>
      <c r="D87" s="186" t="s">
        <v>62</v>
      </c>
      <c r="E87" s="205"/>
      <c r="F87" s="206"/>
      <c r="G87" s="153"/>
      <c r="H87" s="153"/>
      <c r="I87" s="153"/>
      <c r="J87" s="153" t="s">
        <v>550</v>
      </c>
    </row>
    <row r="88" spans="1:10" ht="61.2">
      <c r="A88" s="185" t="s">
        <v>664</v>
      </c>
      <c r="B88" s="185" t="s">
        <v>496</v>
      </c>
      <c r="C88" s="185" t="s">
        <v>114</v>
      </c>
      <c r="D88" s="186" t="s">
        <v>59</v>
      </c>
      <c r="E88" s="205"/>
      <c r="F88" s="206"/>
      <c r="G88" s="153"/>
      <c r="H88" s="153"/>
      <c r="I88" s="153"/>
      <c r="J88" s="153" t="s">
        <v>546</v>
      </c>
    </row>
    <row r="89" spans="1:10" ht="51">
      <c r="A89" s="185" t="s">
        <v>665</v>
      </c>
      <c r="B89" s="185" t="s">
        <v>497</v>
      </c>
      <c r="C89" s="187" t="s">
        <v>765</v>
      </c>
      <c r="D89" s="186" t="s">
        <v>59</v>
      </c>
      <c r="E89" s="204"/>
      <c r="F89" s="203"/>
      <c r="G89" s="153"/>
      <c r="H89" s="153"/>
      <c r="I89" s="153"/>
      <c r="J89" s="153" t="s">
        <v>546</v>
      </c>
    </row>
    <row r="90" spans="1:10" ht="10.199999999999999">
      <c r="A90" s="185" t="s">
        <v>576</v>
      </c>
      <c r="B90" s="185" t="s">
        <v>498</v>
      </c>
      <c r="C90" s="185" t="s">
        <v>610</v>
      </c>
      <c r="D90" s="186" t="s">
        <v>62</v>
      </c>
      <c r="E90" s="202"/>
      <c r="F90" s="203"/>
      <c r="G90" s="153"/>
      <c r="H90" s="153"/>
      <c r="I90" s="153"/>
      <c r="J90" s="153" t="s">
        <v>550</v>
      </c>
    </row>
    <row r="91" spans="1:10" ht="20.399999999999999">
      <c r="A91" s="185" t="s">
        <v>577</v>
      </c>
      <c r="B91" s="185" t="s">
        <v>499</v>
      </c>
      <c r="C91" s="185" t="s">
        <v>609</v>
      </c>
      <c r="D91" s="186" t="s">
        <v>62</v>
      </c>
      <c r="E91" s="204"/>
      <c r="F91" s="203"/>
      <c r="G91" s="153"/>
      <c r="H91" s="153"/>
      <c r="I91" s="153"/>
      <c r="J91" s="153" t="s">
        <v>550</v>
      </c>
    </row>
    <row r="92" spans="1:10" ht="30.6">
      <c r="A92" s="185" t="s">
        <v>666</v>
      </c>
      <c r="B92" s="185" t="s">
        <v>500</v>
      </c>
      <c r="C92" s="185" t="s">
        <v>115</v>
      </c>
      <c r="D92" s="185" t="s">
        <v>282</v>
      </c>
      <c r="E92" s="204"/>
      <c r="F92" s="203"/>
      <c r="G92" s="153">
        <v>0</v>
      </c>
      <c r="H92" s="153"/>
      <c r="I92" s="153"/>
      <c r="J92" s="153" t="s">
        <v>435</v>
      </c>
    </row>
    <row r="93" spans="1:10" ht="40.799999999999997">
      <c r="A93" s="185" t="s">
        <v>578</v>
      </c>
      <c r="B93" s="185" t="s">
        <v>501</v>
      </c>
      <c r="C93" s="185" t="s">
        <v>116</v>
      </c>
      <c r="D93" s="186" t="s">
        <v>59</v>
      </c>
      <c r="E93" s="204"/>
      <c r="F93" s="203"/>
      <c r="G93" s="153"/>
      <c r="H93" s="153"/>
      <c r="I93" s="153"/>
      <c r="J93" s="153" t="s">
        <v>546</v>
      </c>
    </row>
    <row r="94" spans="1:10" ht="61.2">
      <c r="A94" s="185" t="s">
        <v>579</v>
      </c>
      <c r="B94" s="185" t="s">
        <v>502</v>
      </c>
      <c r="C94" s="185" t="s">
        <v>616</v>
      </c>
      <c r="D94" s="185" t="s">
        <v>283</v>
      </c>
      <c r="E94" s="204"/>
      <c r="F94" s="203"/>
      <c r="G94" s="153">
        <v>0</v>
      </c>
      <c r="H94" s="153"/>
      <c r="I94" s="153"/>
      <c r="J94" s="153" t="s">
        <v>435</v>
      </c>
    </row>
    <row r="95" spans="1:10" ht="10.199999999999999">
      <c r="A95" s="185" t="s">
        <v>580</v>
      </c>
      <c r="B95" s="185" t="s">
        <v>503</v>
      </c>
      <c r="C95" s="185" t="s">
        <v>117</v>
      </c>
      <c r="D95" s="185" t="s">
        <v>59</v>
      </c>
      <c r="E95" s="204"/>
      <c r="F95" s="203"/>
      <c r="G95" s="153"/>
      <c r="H95" s="153"/>
      <c r="I95" s="153"/>
      <c r="J95" s="153" t="s">
        <v>546</v>
      </c>
    </row>
    <row r="96" spans="1:10" ht="30.6">
      <c r="A96" s="186" t="s">
        <v>581</v>
      </c>
      <c r="B96" s="186" t="s">
        <v>504</v>
      </c>
      <c r="C96" s="185" t="s">
        <v>118</v>
      </c>
      <c r="D96" s="185" t="s">
        <v>284</v>
      </c>
      <c r="E96" s="204"/>
      <c r="F96" s="203"/>
      <c r="G96" s="153">
        <v>0</v>
      </c>
      <c r="H96" s="153"/>
      <c r="I96" s="153"/>
      <c r="J96" s="153" t="s">
        <v>435</v>
      </c>
    </row>
    <row r="97" spans="1:10" ht="20.399999999999999">
      <c r="A97" s="185" t="s">
        <v>582</v>
      </c>
      <c r="B97" s="185" t="s">
        <v>505</v>
      </c>
      <c r="C97" s="185" t="s">
        <v>119</v>
      </c>
      <c r="D97" s="185" t="s">
        <v>284</v>
      </c>
      <c r="E97" s="204"/>
      <c r="F97" s="203"/>
      <c r="G97" s="153">
        <v>0</v>
      </c>
      <c r="H97" s="153"/>
      <c r="I97" s="153"/>
      <c r="J97" s="153" t="s">
        <v>435</v>
      </c>
    </row>
    <row r="98" spans="1:10" ht="30.6">
      <c r="A98" s="185" t="s">
        <v>583</v>
      </c>
      <c r="B98" s="185" t="s">
        <v>506</v>
      </c>
      <c r="C98" s="185" t="s">
        <v>120</v>
      </c>
      <c r="D98" s="185" t="s">
        <v>282</v>
      </c>
      <c r="E98" s="204"/>
      <c r="F98" s="203"/>
      <c r="G98" s="153">
        <v>0</v>
      </c>
      <c r="H98" s="153"/>
      <c r="I98" s="153"/>
      <c r="J98" s="153" t="s">
        <v>435</v>
      </c>
    </row>
    <row r="99" spans="1:10" ht="20.399999999999999">
      <c r="A99" s="208" t="s">
        <v>766</v>
      </c>
      <c r="B99" s="208" t="s">
        <v>767</v>
      </c>
      <c r="C99" s="208" t="s">
        <v>768</v>
      </c>
      <c r="D99" s="208" t="s">
        <v>279</v>
      </c>
      <c r="E99" s="204"/>
      <c r="F99" s="203"/>
      <c r="G99" s="153">
        <v>0</v>
      </c>
      <c r="H99" s="153"/>
      <c r="I99" s="153"/>
      <c r="J99" s="153" t="s">
        <v>435</v>
      </c>
    </row>
    <row r="100" spans="1:10" ht="30.6">
      <c r="A100" s="185" t="s">
        <v>667</v>
      </c>
      <c r="B100" s="185" t="s">
        <v>507</v>
      </c>
      <c r="C100" s="185" t="s">
        <v>121</v>
      </c>
      <c r="D100" s="186" t="s">
        <v>59</v>
      </c>
      <c r="E100" s="202"/>
      <c r="F100" s="203"/>
      <c r="G100" s="153"/>
      <c r="H100" s="153"/>
      <c r="I100" s="153"/>
      <c r="J100" s="153" t="s">
        <v>546</v>
      </c>
    </row>
    <row r="101" spans="1:10" ht="30.6">
      <c r="A101" s="185" t="s">
        <v>584</v>
      </c>
      <c r="B101" s="185" t="s">
        <v>508</v>
      </c>
      <c r="C101" s="185" t="s">
        <v>611</v>
      </c>
      <c r="D101" s="186" t="s">
        <v>59</v>
      </c>
      <c r="E101" s="204"/>
      <c r="F101" s="203"/>
      <c r="G101" s="153"/>
      <c r="H101" s="153"/>
      <c r="I101" s="153"/>
      <c r="J101" s="153" t="s">
        <v>546</v>
      </c>
    </row>
    <row r="102" spans="1:10" ht="40.799999999999997">
      <c r="A102" s="185" t="s">
        <v>668</v>
      </c>
      <c r="B102" s="185" t="s">
        <v>509</v>
      </c>
      <c r="C102" s="185" t="s">
        <v>122</v>
      </c>
      <c r="D102" s="185" t="s">
        <v>123</v>
      </c>
      <c r="E102" s="202"/>
      <c r="F102" s="203"/>
      <c r="G102" s="153"/>
      <c r="H102" s="153"/>
      <c r="I102" s="153"/>
      <c r="J102" s="153" t="s">
        <v>546</v>
      </c>
    </row>
    <row r="103" spans="1:10" ht="40.799999999999997">
      <c r="A103" s="185" t="s">
        <v>669</v>
      </c>
      <c r="B103" s="185" t="s">
        <v>510</v>
      </c>
      <c r="C103" s="185" t="s">
        <v>124</v>
      </c>
      <c r="D103" s="186" t="s">
        <v>59</v>
      </c>
      <c r="E103" s="202"/>
      <c r="F103" s="203"/>
      <c r="G103" s="153"/>
      <c r="H103" s="153"/>
      <c r="I103" s="153"/>
      <c r="J103" s="153" t="s">
        <v>546</v>
      </c>
    </row>
    <row r="104" spans="1:10" ht="30.6">
      <c r="A104" s="185" t="s">
        <v>670</v>
      </c>
      <c r="B104" s="185" t="s">
        <v>511</v>
      </c>
      <c r="C104" s="185" t="s">
        <v>125</v>
      </c>
      <c r="D104" s="186" t="s">
        <v>59</v>
      </c>
      <c r="E104" s="202"/>
      <c r="F104" s="203"/>
      <c r="G104" s="153"/>
      <c r="H104" s="153"/>
      <c r="I104" s="153"/>
      <c r="J104" s="153" t="s">
        <v>546</v>
      </c>
    </row>
    <row r="105" spans="1:10" ht="20.399999999999999">
      <c r="A105" s="185" t="s">
        <v>585</v>
      </c>
      <c r="B105" s="185" t="s">
        <v>512</v>
      </c>
      <c r="C105" s="185" t="s">
        <v>126</v>
      </c>
      <c r="D105" s="185" t="s">
        <v>279</v>
      </c>
      <c r="E105" s="204"/>
      <c r="F105" s="203"/>
      <c r="G105" s="153">
        <v>0</v>
      </c>
      <c r="H105" s="153"/>
      <c r="I105" s="153"/>
      <c r="J105" s="153" t="s">
        <v>435</v>
      </c>
    </row>
    <row r="106" spans="1:10" ht="30.6">
      <c r="A106" s="208" t="s">
        <v>769</v>
      </c>
      <c r="B106" s="208" t="s">
        <v>770</v>
      </c>
      <c r="C106" s="208" t="s">
        <v>771</v>
      </c>
      <c r="D106" s="208" t="s">
        <v>285</v>
      </c>
      <c r="E106" s="204"/>
      <c r="F106" s="203"/>
      <c r="G106" s="153">
        <v>0</v>
      </c>
      <c r="H106" s="153"/>
      <c r="I106" s="153"/>
      <c r="J106" s="153" t="s">
        <v>435</v>
      </c>
    </row>
    <row r="107" spans="1:10" ht="30.6">
      <c r="A107" s="185" t="s">
        <v>586</v>
      </c>
      <c r="B107" s="185" t="s">
        <v>513</v>
      </c>
      <c r="C107" s="185" t="s">
        <v>127</v>
      </c>
      <c r="D107" s="186" t="s">
        <v>59</v>
      </c>
      <c r="E107" s="202"/>
      <c r="F107" s="203"/>
      <c r="G107" s="153"/>
      <c r="H107" s="153"/>
      <c r="I107" s="153"/>
      <c r="J107" s="153" t="s">
        <v>546</v>
      </c>
    </row>
    <row r="108" spans="1:10" ht="20.399999999999999">
      <c r="A108" s="185" t="s">
        <v>586</v>
      </c>
      <c r="B108" s="185" t="s">
        <v>514</v>
      </c>
      <c r="C108" s="185" t="s">
        <v>128</v>
      </c>
      <c r="D108" s="186" t="s">
        <v>62</v>
      </c>
      <c r="E108" s="202"/>
      <c r="F108" s="203"/>
      <c r="G108" s="153"/>
      <c r="H108" s="153"/>
      <c r="I108" s="153"/>
      <c r="J108" s="153" t="s">
        <v>550</v>
      </c>
    </row>
    <row r="109" spans="1:10" ht="20.399999999999999">
      <c r="A109" s="185" t="s">
        <v>587</v>
      </c>
      <c r="B109" s="185" t="s">
        <v>515</v>
      </c>
      <c r="C109" s="185" t="s">
        <v>129</v>
      </c>
      <c r="D109" s="186" t="s">
        <v>62</v>
      </c>
      <c r="E109" s="204"/>
      <c r="F109" s="203"/>
      <c r="G109" s="153"/>
      <c r="H109" s="153"/>
      <c r="I109" s="153"/>
      <c r="J109" s="153" t="s">
        <v>550</v>
      </c>
    </row>
    <row r="110" spans="1:10" ht="20.399999999999999">
      <c r="A110" s="185" t="s">
        <v>671</v>
      </c>
      <c r="B110" s="185" t="s">
        <v>516</v>
      </c>
      <c r="C110" s="185" t="s">
        <v>130</v>
      </c>
      <c r="D110" s="186" t="s">
        <v>59</v>
      </c>
      <c r="E110" s="204"/>
      <c r="F110" s="203"/>
      <c r="G110" s="153"/>
      <c r="H110" s="153"/>
      <c r="I110" s="153"/>
      <c r="J110" s="153" t="s">
        <v>546</v>
      </c>
    </row>
    <row r="111" spans="1:10" ht="20.399999999999999">
      <c r="A111" s="187" t="s">
        <v>588</v>
      </c>
      <c r="B111" s="187" t="s">
        <v>832</v>
      </c>
      <c r="C111" s="187" t="s">
        <v>772</v>
      </c>
      <c r="D111" s="211" t="s">
        <v>284</v>
      </c>
      <c r="E111" s="202"/>
      <c r="F111" s="203"/>
      <c r="G111" s="153">
        <v>0</v>
      </c>
      <c r="H111" s="153"/>
      <c r="I111" s="153"/>
      <c r="J111" s="153" t="s">
        <v>435</v>
      </c>
    </row>
    <row r="112" spans="1:10" ht="30.6">
      <c r="A112" s="185" t="s">
        <v>589</v>
      </c>
      <c r="B112" s="185" t="s">
        <v>517</v>
      </c>
      <c r="C112" s="185" t="s">
        <v>131</v>
      </c>
      <c r="D112" s="186" t="s">
        <v>59</v>
      </c>
      <c r="E112" s="204"/>
      <c r="F112" s="203"/>
      <c r="G112" s="153"/>
      <c r="H112" s="153"/>
      <c r="I112" s="153"/>
      <c r="J112" s="153" t="s">
        <v>546</v>
      </c>
    </row>
    <row r="113" spans="1:10" ht="40.799999999999997">
      <c r="A113" s="185" t="s">
        <v>672</v>
      </c>
      <c r="B113" s="185" t="s">
        <v>518</v>
      </c>
      <c r="C113" s="185" t="s">
        <v>773</v>
      </c>
      <c r="D113" s="186" t="s">
        <v>59</v>
      </c>
      <c r="E113" s="204"/>
      <c r="F113" s="203"/>
      <c r="G113" s="153"/>
      <c r="H113" s="153"/>
      <c r="I113" s="153"/>
      <c r="J113" s="153" t="s">
        <v>546</v>
      </c>
    </row>
    <row r="114" spans="1:10" ht="20.399999999999999">
      <c r="A114" s="185" t="s">
        <v>673</v>
      </c>
      <c r="B114" s="185" t="s">
        <v>519</v>
      </c>
      <c r="C114" s="185" t="s">
        <v>132</v>
      </c>
      <c r="D114" s="185" t="s">
        <v>278</v>
      </c>
      <c r="E114" s="204"/>
      <c r="F114" s="203"/>
      <c r="G114" s="153">
        <v>0</v>
      </c>
      <c r="H114" s="153"/>
      <c r="I114" s="153"/>
      <c r="J114" s="153" t="s">
        <v>435</v>
      </c>
    </row>
    <row r="115" spans="1:10" ht="40.799999999999997">
      <c r="A115" s="185" t="s">
        <v>674</v>
      </c>
      <c r="B115" s="185" t="s">
        <v>713</v>
      </c>
      <c r="C115" s="192" t="s">
        <v>774</v>
      </c>
      <c r="D115" s="186" t="s">
        <v>59</v>
      </c>
      <c r="E115" s="204"/>
      <c r="F115" s="203"/>
      <c r="G115" s="153"/>
      <c r="H115" s="153"/>
      <c r="I115" s="153"/>
      <c r="J115" s="153" t="s">
        <v>546</v>
      </c>
    </row>
    <row r="116" spans="1:10" ht="20.399999999999999">
      <c r="A116" s="185" t="s">
        <v>590</v>
      </c>
      <c r="B116" s="185" t="s">
        <v>714</v>
      </c>
      <c r="C116" s="187" t="s">
        <v>775</v>
      </c>
      <c r="D116" s="187" t="s">
        <v>278</v>
      </c>
      <c r="E116" s="202"/>
      <c r="F116" s="203"/>
      <c r="G116" s="153">
        <v>0</v>
      </c>
      <c r="H116" s="153"/>
      <c r="I116" s="153"/>
      <c r="J116" s="153" t="s">
        <v>435</v>
      </c>
    </row>
    <row r="117" spans="1:10" ht="20.399999999999999">
      <c r="A117" s="185" t="s">
        <v>591</v>
      </c>
      <c r="B117" s="185" t="s">
        <v>520</v>
      </c>
      <c r="C117" s="185" t="s">
        <v>133</v>
      </c>
      <c r="D117" s="186" t="s">
        <v>59</v>
      </c>
      <c r="E117" s="202"/>
      <c r="F117" s="203"/>
      <c r="G117" s="153"/>
      <c r="H117" s="153"/>
      <c r="I117" s="153"/>
      <c r="J117" s="153" t="s">
        <v>546</v>
      </c>
    </row>
    <row r="118" spans="1:10" ht="40.799999999999997">
      <c r="A118" s="185" t="s">
        <v>592</v>
      </c>
      <c r="B118" s="185" t="s">
        <v>521</v>
      </c>
      <c r="C118" s="185" t="s">
        <v>776</v>
      </c>
      <c r="D118" s="185" t="s">
        <v>59</v>
      </c>
      <c r="E118" s="202"/>
      <c r="F118" s="203"/>
      <c r="G118" s="153"/>
      <c r="H118" s="153"/>
      <c r="I118" s="153"/>
      <c r="J118" s="153" t="s">
        <v>546</v>
      </c>
    </row>
    <row r="119" spans="1:10" ht="20.399999999999999">
      <c r="A119" s="185" t="s">
        <v>593</v>
      </c>
      <c r="B119" s="185" t="s">
        <v>522</v>
      </c>
      <c r="C119" s="185" t="s">
        <v>777</v>
      </c>
      <c r="D119" s="185" t="s">
        <v>434</v>
      </c>
      <c r="E119" s="204"/>
      <c r="F119" s="203"/>
      <c r="G119" s="153">
        <v>0</v>
      </c>
      <c r="H119" s="153"/>
      <c r="I119" s="153"/>
      <c r="J119" s="153" t="s">
        <v>435</v>
      </c>
    </row>
    <row r="120" spans="1:10" ht="30.6">
      <c r="A120" s="185" t="s">
        <v>675</v>
      </c>
      <c r="B120" s="185" t="s">
        <v>523</v>
      </c>
      <c r="C120" s="185" t="s">
        <v>134</v>
      </c>
      <c r="D120" s="185" t="s">
        <v>284</v>
      </c>
      <c r="E120" s="204"/>
      <c r="F120" s="203"/>
      <c r="G120" s="153">
        <v>0</v>
      </c>
      <c r="H120" s="153"/>
      <c r="I120" s="153"/>
      <c r="J120" s="153" t="s">
        <v>435</v>
      </c>
    </row>
    <row r="121" spans="1:10" ht="20.399999999999999">
      <c r="A121" s="185" t="s">
        <v>676</v>
      </c>
      <c r="B121" s="185" t="s">
        <v>524</v>
      </c>
      <c r="C121" s="185" t="s">
        <v>135</v>
      </c>
      <c r="D121" s="185" t="s">
        <v>286</v>
      </c>
      <c r="E121" s="204"/>
      <c r="F121" s="203"/>
      <c r="G121" s="153">
        <v>0</v>
      </c>
      <c r="H121" s="153"/>
      <c r="I121" s="153"/>
      <c r="J121" s="153" t="s">
        <v>435</v>
      </c>
    </row>
    <row r="122" spans="1:10" ht="10.199999999999999">
      <c r="A122" s="95">
        <v>8</v>
      </c>
      <c r="B122" s="95" t="s">
        <v>136</v>
      </c>
      <c r="C122" s="95" t="s">
        <v>136</v>
      </c>
      <c r="D122" s="96" t="s">
        <v>55</v>
      </c>
      <c r="E122" s="98" t="s">
        <v>56</v>
      </c>
      <c r="F122" s="97" t="s">
        <v>57</v>
      </c>
      <c r="G122" s="151">
        <f>SUM(G123:G131)</f>
        <v>0</v>
      </c>
      <c r="H122" s="151">
        <v>13</v>
      </c>
      <c r="I122" s="152">
        <f>G122/H122</f>
        <v>0</v>
      </c>
      <c r="J122" s="151" t="s">
        <v>545</v>
      </c>
    </row>
    <row r="123" spans="1:10" ht="30.6">
      <c r="A123" s="185" t="s">
        <v>677</v>
      </c>
      <c r="B123" s="185" t="s">
        <v>525</v>
      </c>
      <c r="C123" s="185" t="s">
        <v>778</v>
      </c>
      <c r="D123" s="186" t="s">
        <v>59</v>
      </c>
      <c r="E123" s="202"/>
      <c r="F123" s="203"/>
      <c r="G123" s="153"/>
      <c r="H123" s="153"/>
      <c r="I123" s="153"/>
      <c r="J123" s="153" t="s">
        <v>546</v>
      </c>
    </row>
    <row r="124" spans="1:10" s="17" customFormat="1" ht="61.2">
      <c r="A124" s="185" t="s">
        <v>594</v>
      </c>
      <c r="B124" s="185" t="s">
        <v>853</v>
      </c>
      <c r="C124" s="185" t="s">
        <v>779</v>
      </c>
      <c r="D124" s="186" t="s">
        <v>59</v>
      </c>
      <c r="E124" s="204"/>
      <c r="F124" s="203"/>
      <c r="G124" s="153"/>
      <c r="H124" s="153"/>
      <c r="I124" s="153"/>
      <c r="J124" s="153" t="s">
        <v>546</v>
      </c>
    </row>
    <row r="125" spans="1:10" ht="30.6">
      <c r="A125" s="185" t="s">
        <v>678</v>
      </c>
      <c r="B125" s="185" t="s">
        <v>617</v>
      </c>
      <c r="C125" s="185" t="s">
        <v>780</v>
      </c>
      <c r="D125" s="185" t="s">
        <v>279</v>
      </c>
      <c r="E125" s="204"/>
      <c r="F125" s="203"/>
      <c r="G125" s="153">
        <v>0</v>
      </c>
      <c r="H125" s="153"/>
      <c r="I125" s="153"/>
      <c r="J125" s="153" t="s">
        <v>435</v>
      </c>
    </row>
    <row r="126" spans="1:10" ht="30.6">
      <c r="A126" s="185" t="s">
        <v>595</v>
      </c>
      <c r="B126" s="185" t="s">
        <v>833</v>
      </c>
      <c r="C126" s="185" t="s">
        <v>781</v>
      </c>
      <c r="D126" s="212" t="s">
        <v>284</v>
      </c>
      <c r="E126" s="204"/>
      <c r="F126" s="203"/>
      <c r="G126" s="153">
        <v>0</v>
      </c>
      <c r="H126" s="153"/>
      <c r="I126" s="153"/>
      <c r="J126" s="153" t="s">
        <v>435</v>
      </c>
    </row>
    <row r="127" spans="1:10" ht="20.399999999999999">
      <c r="A127" s="185" t="s">
        <v>596</v>
      </c>
      <c r="B127" s="185" t="s">
        <v>834</v>
      </c>
      <c r="C127" s="185" t="s">
        <v>782</v>
      </c>
      <c r="D127" s="212" t="s">
        <v>850</v>
      </c>
      <c r="E127" s="204"/>
      <c r="F127" s="203"/>
      <c r="G127" s="153">
        <v>0</v>
      </c>
      <c r="H127" s="153"/>
      <c r="I127" s="153"/>
      <c r="J127" s="153" t="s">
        <v>435</v>
      </c>
    </row>
    <row r="128" spans="1:10" ht="20.399999999999999">
      <c r="A128" s="185" t="s">
        <v>679</v>
      </c>
      <c r="B128" s="185" t="s">
        <v>835</v>
      </c>
      <c r="C128" s="185" t="s">
        <v>783</v>
      </c>
      <c r="D128" s="185" t="s">
        <v>283</v>
      </c>
      <c r="E128" s="204"/>
      <c r="F128" s="203"/>
      <c r="G128" s="153">
        <v>0</v>
      </c>
      <c r="H128" s="153"/>
      <c r="I128" s="153"/>
      <c r="J128" s="153" t="s">
        <v>435</v>
      </c>
    </row>
    <row r="129" spans="1:10" ht="20.399999999999999">
      <c r="A129" s="185" t="s">
        <v>680</v>
      </c>
      <c r="B129" s="185" t="s">
        <v>526</v>
      </c>
      <c r="C129" s="185" t="s">
        <v>784</v>
      </c>
      <c r="D129" s="185" t="s">
        <v>284</v>
      </c>
      <c r="E129" s="204"/>
      <c r="F129" s="203"/>
      <c r="G129" s="153">
        <v>0</v>
      </c>
      <c r="H129" s="153"/>
      <c r="I129" s="153"/>
      <c r="J129" s="153" t="s">
        <v>435</v>
      </c>
    </row>
    <row r="130" spans="1:10" ht="30.6">
      <c r="A130" s="185" t="s">
        <v>681</v>
      </c>
      <c r="B130" s="185" t="s">
        <v>527</v>
      </c>
      <c r="C130" s="185" t="s">
        <v>785</v>
      </c>
      <c r="D130" s="186" t="s">
        <v>59</v>
      </c>
      <c r="E130" s="202"/>
      <c r="F130" s="203"/>
      <c r="G130" s="153"/>
      <c r="H130" s="153"/>
      <c r="I130" s="153"/>
      <c r="J130" s="153" t="s">
        <v>546</v>
      </c>
    </row>
    <row r="131" spans="1:10" ht="20.399999999999999">
      <c r="A131" s="187" t="s">
        <v>682</v>
      </c>
      <c r="B131" s="187" t="s">
        <v>786</v>
      </c>
      <c r="C131" s="187" t="s">
        <v>787</v>
      </c>
      <c r="D131" s="187" t="s">
        <v>281</v>
      </c>
      <c r="E131" s="204"/>
      <c r="F131" s="203"/>
      <c r="G131" s="153">
        <v>0</v>
      </c>
      <c r="H131" s="153"/>
      <c r="I131" s="153"/>
      <c r="J131" s="153" t="s">
        <v>435</v>
      </c>
    </row>
    <row r="132" spans="1:10" ht="20.399999999999999">
      <c r="A132" s="208" t="s">
        <v>788</v>
      </c>
      <c r="B132" s="208" t="s">
        <v>789</v>
      </c>
      <c r="C132" s="208" t="s">
        <v>790</v>
      </c>
      <c r="D132" s="208" t="s">
        <v>282</v>
      </c>
      <c r="E132" s="207"/>
      <c r="F132" s="153"/>
      <c r="G132" s="153">
        <v>0</v>
      </c>
      <c r="H132" s="153"/>
      <c r="I132" s="153"/>
      <c r="J132" s="153" t="s">
        <v>435</v>
      </c>
    </row>
    <row r="133" spans="1:10" ht="30.6">
      <c r="A133" s="208" t="s">
        <v>791</v>
      </c>
      <c r="B133" s="208" t="s">
        <v>792</v>
      </c>
      <c r="C133" s="208" t="s">
        <v>793</v>
      </c>
      <c r="D133" s="208" t="s">
        <v>281</v>
      </c>
      <c r="E133" s="207"/>
      <c r="F133" s="153"/>
      <c r="G133" s="153">
        <v>0</v>
      </c>
      <c r="H133" s="153"/>
      <c r="I133" s="153"/>
      <c r="J133" s="153" t="s">
        <v>435</v>
      </c>
    </row>
    <row r="134" spans="1:10" s="17" customFormat="1" ht="40.799999999999997">
      <c r="A134" s="208" t="s">
        <v>794</v>
      </c>
      <c r="B134" s="208" t="s">
        <v>795</v>
      </c>
      <c r="C134" s="208" t="s">
        <v>796</v>
      </c>
      <c r="D134" s="208" t="s">
        <v>278</v>
      </c>
      <c r="E134" s="153"/>
      <c r="F134" s="153"/>
      <c r="G134" s="153">
        <v>0</v>
      </c>
      <c r="H134" s="153"/>
      <c r="I134" s="153"/>
      <c r="J134" s="153" t="s">
        <v>435</v>
      </c>
    </row>
    <row r="135" spans="1:10" ht="20.399999999999999">
      <c r="A135" s="208" t="s">
        <v>797</v>
      </c>
      <c r="B135" s="208" t="s">
        <v>798</v>
      </c>
      <c r="C135" s="208" t="s">
        <v>799</v>
      </c>
      <c r="D135" s="208" t="s">
        <v>281</v>
      </c>
      <c r="E135" s="207"/>
      <c r="F135" s="153"/>
      <c r="G135" s="153">
        <v>0</v>
      </c>
      <c r="H135" s="153"/>
      <c r="I135" s="153"/>
      <c r="J135" s="153" t="s">
        <v>435</v>
      </c>
    </row>
    <row r="136" spans="1:10" ht="10.199999999999999">
      <c r="A136" s="95">
        <v>9</v>
      </c>
      <c r="B136" s="95" t="s">
        <v>597</v>
      </c>
      <c r="C136" s="95" t="s">
        <v>137</v>
      </c>
      <c r="D136" s="96" t="s">
        <v>55</v>
      </c>
      <c r="E136" s="98" t="s">
        <v>56</v>
      </c>
      <c r="F136" s="97" t="s">
        <v>57</v>
      </c>
      <c r="G136" s="151">
        <f>SUM(G137:G138)</f>
        <v>0</v>
      </c>
      <c r="H136" s="151">
        <v>0</v>
      </c>
      <c r="I136" s="152" t="e">
        <f>G136/H136</f>
        <v>#DIV/0!</v>
      </c>
      <c r="J136" s="151" t="s">
        <v>545</v>
      </c>
    </row>
    <row r="137" spans="1:10" ht="10.199999999999999">
      <c r="A137" s="183" t="s">
        <v>683</v>
      </c>
      <c r="B137" s="183" t="s">
        <v>528</v>
      </c>
      <c r="C137" s="183" t="s">
        <v>138</v>
      </c>
      <c r="D137" s="115" t="s">
        <v>59</v>
      </c>
      <c r="E137" s="156"/>
      <c r="F137" s="157"/>
      <c r="G137" s="153"/>
      <c r="H137" s="153"/>
      <c r="I137" s="153"/>
      <c r="J137" s="153" t="s">
        <v>546</v>
      </c>
    </row>
    <row r="138" spans="1:10" ht="51">
      <c r="A138" s="183" t="s">
        <v>598</v>
      </c>
      <c r="B138" s="183" t="s">
        <v>529</v>
      </c>
      <c r="C138" s="183" t="s">
        <v>139</v>
      </c>
      <c r="D138" s="115" t="s">
        <v>59</v>
      </c>
      <c r="E138" s="144"/>
      <c r="F138" s="159"/>
      <c r="G138" s="153"/>
      <c r="H138" s="153"/>
      <c r="I138" s="153"/>
      <c r="J138" s="153" t="s">
        <v>546</v>
      </c>
    </row>
    <row r="139" spans="1:10" s="17" customFormat="1" ht="10.199999999999999">
      <c r="A139" s="95">
        <v>10</v>
      </c>
      <c r="B139" s="95" t="s">
        <v>140</v>
      </c>
      <c r="C139" s="95" t="s">
        <v>140</v>
      </c>
      <c r="D139" s="96" t="s">
        <v>55</v>
      </c>
      <c r="E139" s="98" t="s">
        <v>56</v>
      </c>
      <c r="F139" s="97" t="s">
        <v>57</v>
      </c>
      <c r="G139" s="151">
        <f>SUM(G140:G145)</f>
        <v>0</v>
      </c>
      <c r="H139" s="151">
        <v>4</v>
      </c>
      <c r="I139" s="152">
        <f>G139/H139</f>
        <v>0</v>
      </c>
      <c r="J139" s="151" t="s">
        <v>545</v>
      </c>
    </row>
    <row r="140" spans="1:10" ht="163.19999999999999">
      <c r="A140" s="185" t="s">
        <v>684</v>
      </c>
      <c r="B140" s="185" t="s">
        <v>530</v>
      </c>
      <c r="C140" s="187" t="s">
        <v>800</v>
      </c>
      <c r="D140" s="186" t="s">
        <v>59</v>
      </c>
      <c r="E140" s="156"/>
      <c r="F140" s="157"/>
      <c r="G140" s="153"/>
      <c r="H140" s="153"/>
      <c r="I140" s="153"/>
      <c r="J140" s="153" t="s">
        <v>546</v>
      </c>
    </row>
    <row r="141" spans="1:10" ht="20.399999999999999">
      <c r="A141" s="185" t="s">
        <v>599</v>
      </c>
      <c r="B141" s="185" t="s">
        <v>531</v>
      </c>
      <c r="C141" s="185" t="s">
        <v>801</v>
      </c>
      <c r="D141" s="186" t="s">
        <v>62</v>
      </c>
      <c r="E141" s="144"/>
      <c r="F141" s="157"/>
      <c r="G141" s="153"/>
      <c r="H141" s="153"/>
      <c r="I141" s="153"/>
      <c r="J141" s="153" t="s">
        <v>550</v>
      </c>
    </row>
    <row r="142" spans="1:10" ht="30.6">
      <c r="A142" s="185" t="s">
        <v>600</v>
      </c>
      <c r="B142" s="185" t="s">
        <v>532</v>
      </c>
      <c r="C142" s="185" t="s">
        <v>618</v>
      </c>
      <c r="D142" s="186" t="s">
        <v>59</v>
      </c>
      <c r="E142" s="156"/>
      <c r="F142" s="157"/>
      <c r="G142" s="153"/>
      <c r="H142" s="153"/>
      <c r="I142" s="153"/>
      <c r="J142" s="153" t="s">
        <v>546</v>
      </c>
    </row>
    <row r="143" spans="1:10" ht="20.399999999999999">
      <c r="A143" s="185" t="s">
        <v>601</v>
      </c>
      <c r="B143" s="185" t="s">
        <v>533</v>
      </c>
      <c r="C143" s="185" t="s">
        <v>141</v>
      </c>
      <c r="D143" s="186" t="s">
        <v>59</v>
      </c>
      <c r="E143" s="156"/>
      <c r="F143" s="157"/>
      <c r="G143" s="153"/>
      <c r="H143" s="153"/>
      <c r="I143" s="153"/>
      <c r="J143" s="153" t="s">
        <v>546</v>
      </c>
    </row>
    <row r="144" spans="1:10" ht="20.399999999999999">
      <c r="A144" s="185" t="s">
        <v>602</v>
      </c>
      <c r="B144" s="185" t="s">
        <v>724</v>
      </c>
      <c r="C144" s="185" t="s">
        <v>802</v>
      </c>
      <c r="D144" s="185" t="s">
        <v>281</v>
      </c>
      <c r="E144" s="144"/>
      <c r="F144" s="157"/>
      <c r="G144" s="153">
        <v>0</v>
      </c>
      <c r="H144" s="153"/>
      <c r="I144" s="153"/>
      <c r="J144" s="153" t="s">
        <v>435</v>
      </c>
    </row>
    <row r="145" spans="1:10" ht="20.399999999999999">
      <c r="A145" s="185" t="s">
        <v>685</v>
      </c>
      <c r="B145" s="185" t="s">
        <v>534</v>
      </c>
      <c r="C145" s="185" t="s">
        <v>142</v>
      </c>
      <c r="D145" s="185" t="s">
        <v>281</v>
      </c>
      <c r="E145" s="144"/>
      <c r="F145" s="157"/>
      <c r="G145" s="153">
        <v>0</v>
      </c>
      <c r="H145" s="153"/>
      <c r="I145" s="153"/>
      <c r="J145" s="153" t="s">
        <v>435</v>
      </c>
    </row>
    <row r="146" spans="1:10" ht="10.199999999999999">
      <c r="A146" s="95">
        <v>11</v>
      </c>
      <c r="B146" s="95" t="s">
        <v>143</v>
      </c>
      <c r="C146" s="95" t="s">
        <v>143</v>
      </c>
      <c r="D146" s="96" t="s">
        <v>55</v>
      </c>
      <c r="E146" s="98" t="s">
        <v>56</v>
      </c>
      <c r="F146" s="97" t="s">
        <v>57</v>
      </c>
      <c r="G146" s="151">
        <f>SUM(G147:G150)</f>
        <v>0</v>
      </c>
      <c r="H146" s="151">
        <v>3</v>
      </c>
      <c r="I146" s="152">
        <f>G146/H146</f>
        <v>0</v>
      </c>
      <c r="J146" s="151" t="s">
        <v>545</v>
      </c>
    </row>
    <row r="147" spans="1:10" s="17" customFormat="1" ht="51">
      <c r="A147" s="190" t="s">
        <v>686</v>
      </c>
      <c r="B147" s="190" t="s">
        <v>535</v>
      </c>
      <c r="C147" s="190" t="s">
        <v>144</v>
      </c>
      <c r="D147" s="191" t="s">
        <v>59</v>
      </c>
      <c r="E147" s="202"/>
      <c r="F147" s="203"/>
      <c r="G147" s="153"/>
      <c r="H147" s="153"/>
      <c r="I147" s="153"/>
      <c r="J147" s="153" t="s">
        <v>546</v>
      </c>
    </row>
    <row r="148" spans="1:10" ht="30.6">
      <c r="A148" s="190" t="s">
        <v>687</v>
      </c>
      <c r="B148" s="190" t="s">
        <v>536</v>
      </c>
      <c r="C148" s="190" t="s">
        <v>803</v>
      </c>
      <c r="D148" s="190" t="s">
        <v>434</v>
      </c>
      <c r="E148" s="202"/>
      <c r="F148" s="203"/>
      <c r="G148" s="153">
        <v>0</v>
      </c>
      <c r="H148" s="153"/>
      <c r="I148" s="153"/>
      <c r="J148" s="153" t="s">
        <v>435</v>
      </c>
    </row>
    <row r="149" spans="1:10" ht="30.6">
      <c r="A149" s="190" t="s">
        <v>701</v>
      </c>
      <c r="B149" s="190" t="s">
        <v>707</v>
      </c>
      <c r="C149" s="190" t="s">
        <v>804</v>
      </c>
      <c r="D149" s="190" t="s">
        <v>286</v>
      </c>
      <c r="E149" s="202"/>
      <c r="F149" s="203"/>
      <c r="G149" s="153">
        <v>0</v>
      </c>
      <c r="H149" s="153"/>
      <c r="I149" s="153"/>
      <c r="J149" s="153" t="s">
        <v>435</v>
      </c>
    </row>
    <row r="150" spans="1:10" ht="40.799999999999997">
      <c r="A150" s="190" t="s">
        <v>688</v>
      </c>
      <c r="B150" s="190" t="s">
        <v>537</v>
      </c>
      <c r="C150" s="190" t="s">
        <v>145</v>
      </c>
      <c r="D150" s="191" t="s">
        <v>59</v>
      </c>
      <c r="E150" s="202"/>
      <c r="F150" s="203"/>
      <c r="G150" s="153"/>
      <c r="H150" s="153"/>
      <c r="I150" s="153"/>
      <c r="J150" s="153" t="s">
        <v>546</v>
      </c>
    </row>
    <row r="151" spans="1:10" s="17" customFormat="1" ht="10.199999999999999">
      <c r="A151" s="95">
        <v>12</v>
      </c>
      <c r="B151" s="95" t="s">
        <v>146</v>
      </c>
      <c r="C151" s="95" t="s">
        <v>146</v>
      </c>
      <c r="D151" s="96" t="s">
        <v>55</v>
      </c>
      <c r="E151" s="98" t="s">
        <v>56</v>
      </c>
      <c r="F151" s="97" t="s">
        <v>57</v>
      </c>
      <c r="G151" s="151">
        <f>SUM(G152:G161)</f>
        <v>0</v>
      </c>
      <c r="H151" s="151">
        <v>4</v>
      </c>
      <c r="I151" s="152">
        <f>G151/H151</f>
        <v>0</v>
      </c>
      <c r="J151" s="151" t="s">
        <v>545</v>
      </c>
    </row>
    <row r="152" spans="1:10" ht="20.399999999999999">
      <c r="A152" s="185" t="s">
        <v>689</v>
      </c>
      <c r="B152" s="185" t="s">
        <v>538</v>
      </c>
      <c r="C152" s="185" t="s">
        <v>619</v>
      </c>
      <c r="D152" s="186" t="s">
        <v>59</v>
      </c>
      <c r="E152" s="144"/>
      <c r="F152" s="157"/>
      <c r="G152" s="153"/>
      <c r="H152" s="153"/>
      <c r="I152" s="153"/>
      <c r="J152" s="153" t="s">
        <v>546</v>
      </c>
    </row>
    <row r="153" spans="1:10" ht="30.6">
      <c r="A153" s="185" t="s">
        <v>690</v>
      </c>
      <c r="B153" s="185" t="s">
        <v>725</v>
      </c>
      <c r="C153" s="187" t="s">
        <v>805</v>
      </c>
      <c r="D153" s="186" t="s">
        <v>59</v>
      </c>
      <c r="E153" s="144"/>
      <c r="F153" s="157"/>
      <c r="G153" s="153"/>
      <c r="H153" s="153"/>
      <c r="I153" s="153"/>
      <c r="J153" s="153" t="s">
        <v>546</v>
      </c>
    </row>
    <row r="154" spans="1:10" ht="51">
      <c r="A154" s="185" t="s">
        <v>691</v>
      </c>
      <c r="B154" s="185" t="s">
        <v>539</v>
      </c>
      <c r="C154" s="185" t="s">
        <v>620</v>
      </c>
      <c r="D154" s="186" t="s">
        <v>59</v>
      </c>
      <c r="E154" s="156"/>
      <c r="F154" s="157"/>
      <c r="G154" s="153"/>
      <c r="H154" s="153"/>
      <c r="I154" s="153"/>
      <c r="J154" s="153" t="s">
        <v>546</v>
      </c>
    </row>
    <row r="155" spans="1:10" ht="40.799999999999997">
      <c r="A155" s="185" t="s">
        <v>692</v>
      </c>
      <c r="B155" s="185" t="s">
        <v>540</v>
      </c>
      <c r="C155" s="185" t="s">
        <v>621</v>
      </c>
      <c r="D155" s="186" t="s">
        <v>59</v>
      </c>
      <c r="E155" s="156"/>
      <c r="F155" s="157"/>
      <c r="G155" s="153"/>
      <c r="H155" s="153"/>
      <c r="I155" s="153"/>
      <c r="J155" s="153">
        <v>0</v>
      </c>
    </row>
    <row r="156" spans="1:10" ht="30.6">
      <c r="A156" s="185" t="s">
        <v>693</v>
      </c>
      <c r="B156" s="185" t="s">
        <v>541</v>
      </c>
      <c r="C156" s="185" t="s">
        <v>147</v>
      </c>
      <c r="D156" s="186" t="s">
        <v>59</v>
      </c>
      <c r="E156" s="156"/>
      <c r="F156" s="157"/>
      <c r="G156" s="153"/>
      <c r="H156" s="153"/>
      <c r="I156" s="153"/>
      <c r="J156" s="153" t="s">
        <v>546</v>
      </c>
    </row>
    <row r="157" spans="1:10" ht="30.6">
      <c r="A157" s="185" t="s">
        <v>694</v>
      </c>
      <c r="B157" s="185" t="s">
        <v>542</v>
      </c>
      <c r="C157" s="185" t="s">
        <v>148</v>
      </c>
      <c r="D157" s="186" t="s">
        <v>59</v>
      </c>
      <c r="E157" s="156"/>
      <c r="F157" s="157"/>
      <c r="G157" s="153"/>
      <c r="H157" s="153"/>
      <c r="I157" s="153"/>
      <c r="J157" s="153" t="s">
        <v>546</v>
      </c>
    </row>
    <row r="158" spans="1:10" ht="40.799999999999997">
      <c r="A158" s="185" t="s">
        <v>603</v>
      </c>
      <c r="B158" s="185" t="s">
        <v>543</v>
      </c>
      <c r="C158" s="185" t="s">
        <v>806</v>
      </c>
      <c r="D158" s="186" t="s">
        <v>59</v>
      </c>
      <c r="E158" s="156"/>
      <c r="F158" s="157"/>
      <c r="G158" s="153"/>
      <c r="H158" s="153"/>
      <c r="I158" s="153"/>
      <c r="J158" s="153" t="s">
        <v>546</v>
      </c>
    </row>
    <row r="159" spans="1:10" ht="51">
      <c r="A159" s="185" t="s">
        <v>604</v>
      </c>
      <c r="B159" s="185" t="s">
        <v>726</v>
      </c>
      <c r="C159" s="185" t="s">
        <v>149</v>
      </c>
      <c r="D159" s="185" t="s">
        <v>286</v>
      </c>
      <c r="E159" s="156"/>
      <c r="F159" s="157"/>
      <c r="G159" s="153">
        <v>0</v>
      </c>
      <c r="H159" s="153"/>
      <c r="I159" s="153"/>
      <c r="J159" s="153" t="s">
        <v>435</v>
      </c>
    </row>
    <row r="160" spans="1:10" ht="20.399999999999999">
      <c r="A160" s="185" t="s">
        <v>605</v>
      </c>
      <c r="B160" s="185" t="s">
        <v>544</v>
      </c>
      <c r="C160" s="185" t="s">
        <v>150</v>
      </c>
      <c r="D160" s="185" t="s">
        <v>284</v>
      </c>
      <c r="E160" s="144"/>
      <c r="F160" s="157"/>
      <c r="G160" s="153">
        <v>0</v>
      </c>
      <c r="H160" s="153"/>
      <c r="I160" s="153"/>
      <c r="J160" s="153" t="s">
        <v>435</v>
      </c>
    </row>
    <row r="161" spans="1:10" ht="10.199999999999999">
      <c r="A161" s="193">
        <v>13</v>
      </c>
      <c r="B161" s="95" t="s">
        <v>807</v>
      </c>
      <c r="C161" s="95" t="s">
        <v>807</v>
      </c>
      <c r="D161" s="95" t="s">
        <v>55</v>
      </c>
      <c r="E161" s="98" t="s">
        <v>56</v>
      </c>
      <c r="F161" s="97" t="s">
        <v>57</v>
      </c>
      <c r="G161" s="151">
        <f>SUM(G162:G170)</f>
        <v>0</v>
      </c>
      <c r="H161" s="151">
        <v>10</v>
      </c>
      <c r="I161" s="152">
        <f>G161/H161</f>
        <v>0</v>
      </c>
      <c r="J161" s="151" t="s">
        <v>545</v>
      </c>
    </row>
    <row r="162" spans="1:10" ht="30.6">
      <c r="A162" s="208" t="s">
        <v>808</v>
      </c>
      <c r="B162" s="208" t="s">
        <v>809</v>
      </c>
      <c r="C162" s="209" t="s">
        <v>810</v>
      </c>
      <c r="D162" s="210" t="s">
        <v>59</v>
      </c>
      <c r="E162" s="200"/>
      <c r="F162" s="82"/>
      <c r="G162" s="82"/>
      <c r="H162" s="82"/>
      <c r="I162" s="82"/>
      <c r="J162" s="82" t="s">
        <v>546</v>
      </c>
    </row>
    <row r="163" spans="1:10" ht="30.6">
      <c r="A163" s="187" t="s">
        <v>811</v>
      </c>
      <c r="B163" s="187" t="s">
        <v>703</v>
      </c>
      <c r="C163" s="187" t="s">
        <v>696</v>
      </c>
      <c r="D163" s="187" t="s">
        <v>284</v>
      </c>
      <c r="E163" s="200"/>
      <c r="F163" s="82"/>
      <c r="G163" s="82">
        <v>0</v>
      </c>
      <c r="H163" s="82"/>
      <c r="I163" s="82"/>
      <c r="J163" s="82" t="s">
        <v>435</v>
      </c>
    </row>
    <row r="164" spans="1:10" ht="30.6">
      <c r="A164" s="208" t="s">
        <v>812</v>
      </c>
      <c r="B164" s="208" t="s">
        <v>813</v>
      </c>
      <c r="C164" s="208" t="s">
        <v>814</v>
      </c>
      <c r="D164" s="208" t="s">
        <v>286</v>
      </c>
      <c r="E164" s="200"/>
      <c r="F164" s="82"/>
      <c r="G164" s="82">
        <v>0</v>
      </c>
      <c r="H164" s="82"/>
      <c r="I164" s="82"/>
      <c r="J164" s="82" t="s">
        <v>435</v>
      </c>
    </row>
    <row r="165" spans="1:10" ht="20.399999999999999">
      <c r="A165" s="208" t="s">
        <v>815</v>
      </c>
      <c r="B165" s="208" t="s">
        <v>816</v>
      </c>
      <c r="C165" s="208" t="s">
        <v>852</v>
      </c>
      <c r="D165" s="208" t="s">
        <v>286</v>
      </c>
      <c r="E165" s="200"/>
      <c r="F165" s="82"/>
      <c r="G165" s="82">
        <v>0</v>
      </c>
      <c r="H165" s="82"/>
      <c r="I165" s="82"/>
      <c r="J165" s="82" t="s">
        <v>435</v>
      </c>
    </row>
    <row r="166" spans="1:10" ht="20.399999999999999">
      <c r="A166" s="208" t="s">
        <v>817</v>
      </c>
      <c r="B166" s="208" t="s">
        <v>818</v>
      </c>
      <c r="C166" s="208" t="s">
        <v>819</v>
      </c>
      <c r="D166" s="208" t="s">
        <v>286</v>
      </c>
      <c r="E166" s="200"/>
      <c r="F166" s="82"/>
      <c r="G166" s="82">
        <v>0</v>
      </c>
      <c r="H166" s="82"/>
      <c r="I166" s="82"/>
      <c r="J166" s="82" t="s">
        <v>435</v>
      </c>
    </row>
    <row r="167" spans="1:10" ht="40.799999999999997">
      <c r="A167" s="208" t="s">
        <v>820</v>
      </c>
      <c r="B167" s="208" t="s">
        <v>821</v>
      </c>
      <c r="C167" s="208" t="s">
        <v>822</v>
      </c>
      <c r="D167" s="208" t="s">
        <v>286</v>
      </c>
      <c r="E167" s="200"/>
      <c r="F167" s="82"/>
      <c r="G167" s="82">
        <v>0</v>
      </c>
      <c r="H167" s="82"/>
      <c r="I167" s="82"/>
      <c r="J167" s="82" t="s">
        <v>435</v>
      </c>
    </row>
    <row r="168" spans="1:10" ht="30.6">
      <c r="A168" s="208" t="s">
        <v>823</v>
      </c>
      <c r="B168" s="208" t="s">
        <v>824</v>
      </c>
      <c r="C168" s="208" t="s">
        <v>825</v>
      </c>
      <c r="D168" s="208" t="s">
        <v>286</v>
      </c>
      <c r="E168" s="200"/>
      <c r="F168" s="82"/>
      <c r="G168" s="82">
        <v>0</v>
      </c>
      <c r="H168" s="82"/>
      <c r="I168" s="82"/>
      <c r="J168" s="82" t="s">
        <v>435</v>
      </c>
    </row>
    <row r="169" spans="1:10" ht="40.799999999999997">
      <c r="A169" s="208" t="s">
        <v>826</v>
      </c>
      <c r="B169" s="208" t="s">
        <v>827</v>
      </c>
      <c r="C169" s="208" t="s">
        <v>828</v>
      </c>
      <c r="D169" s="208" t="s">
        <v>286</v>
      </c>
      <c r="E169" s="200"/>
      <c r="F169" s="82"/>
      <c r="G169" s="82">
        <v>0</v>
      </c>
      <c r="H169" s="82"/>
      <c r="I169" s="82"/>
      <c r="J169" s="82" t="s">
        <v>435</v>
      </c>
    </row>
    <row r="170" spans="1:10" ht="30.6">
      <c r="A170" s="208" t="s">
        <v>829</v>
      </c>
      <c r="B170" s="208" t="s">
        <v>830</v>
      </c>
      <c r="C170" s="208" t="s">
        <v>831</v>
      </c>
      <c r="D170" s="208" t="s">
        <v>286</v>
      </c>
      <c r="E170" s="200"/>
      <c r="F170" s="82"/>
      <c r="G170" s="82">
        <v>0</v>
      </c>
      <c r="H170" s="82"/>
      <c r="I170" s="82"/>
      <c r="J170" s="82" t="s">
        <v>435</v>
      </c>
    </row>
    <row r="171" spans="1:10">
      <c r="A171" s="194"/>
      <c r="B171" s="195" t="s">
        <v>606</v>
      </c>
      <c r="C171" s="194"/>
      <c r="D171" s="195"/>
      <c r="G171" s="197">
        <f>G151+G146+G139+G136+G122+G82+G65+G52+G25+G15+G10+G1</f>
        <v>0</v>
      </c>
      <c r="H171" s="198">
        <f>H1+H10+H15+H25+H52+H65+H82+H122+H136+H139+H146+H151+H161</f>
        <v>134</v>
      </c>
      <c r="I171" s="199">
        <f>G171/H171</f>
        <v>0</v>
      </c>
      <c r="J171" s="198" t="s">
        <v>435</v>
      </c>
    </row>
    <row r="172" spans="1:10">
      <c r="A172" s="194"/>
      <c r="B172" s="196" t="s">
        <v>607</v>
      </c>
      <c r="C172" s="194"/>
      <c r="D172" s="196"/>
      <c r="G172" s="154">
        <f>H171*0.3</f>
        <v>40.199999999999996</v>
      </c>
      <c r="H172" s="154"/>
      <c r="I172" s="155">
        <v>0.3</v>
      </c>
      <c r="J172" s="154" t="s">
        <v>435</v>
      </c>
    </row>
    <row r="173" spans="1:10">
      <c r="A173" s="194"/>
      <c r="B173" s="196" t="s">
        <v>608</v>
      </c>
      <c r="C173" s="194"/>
      <c r="D173" s="196"/>
      <c r="G173" s="154">
        <f>G171-G172</f>
        <v>-40.199999999999996</v>
      </c>
      <c r="H173" s="154"/>
      <c r="I173" s="154"/>
      <c r="J173" s="154" t="s">
        <v>435</v>
      </c>
    </row>
    <row r="176" spans="1:10" ht="30.6">
      <c r="B176" s="208" t="s">
        <v>851</v>
      </c>
    </row>
  </sheetData>
  <autoFilter ref="A1:J176"/>
  <sortState ref="A176:D184">
    <sortCondition ref="A176"/>
  </sortState>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sheetPr>
    <tabColor rgb="FFFFC000"/>
  </sheetPr>
  <dimension ref="A1:B16"/>
  <sheetViews>
    <sheetView view="pageLayout" zoomScaleNormal="100" workbookViewId="0">
      <selection activeCell="A2" sqref="A2"/>
    </sheetView>
  </sheetViews>
  <sheetFormatPr defaultRowHeight="14.4"/>
  <cols>
    <col min="1" max="1" width="22.44140625" customWidth="1"/>
    <col min="2" max="2" width="53.88671875" customWidth="1"/>
  </cols>
  <sheetData>
    <row r="1" spans="1:2">
      <c r="A1" s="95" t="s">
        <v>313</v>
      </c>
      <c r="B1" s="95" t="s">
        <v>294</v>
      </c>
    </row>
    <row r="2" spans="1:2" ht="15" customHeight="1">
      <c r="A2" s="184" t="s">
        <v>849</v>
      </c>
      <c r="B2" s="183" t="s">
        <v>836</v>
      </c>
    </row>
    <row r="3" spans="1:2" ht="55.5" customHeight="1">
      <c r="A3" s="183" t="s">
        <v>846</v>
      </c>
      <c r="B3" s="183" t="s">
        <v>837</v>
      </c>
    </row>
    <row r="4" spans="1:2" ht="40.5" customHeight="1">
      <c r="A4" s="183" t="s">
        <v>845</v>
      </c>
      <c r="B4" s="183" t="s">
        <v>838</v>
      </c>
    </row>
    <row r="5" spans="1:2" ht="43.5" customHeight="1">
      <c r="A5" s="100" t="s">
        <v>314</v>
      </c>
      <c r="B5" s="183" t="s">
        <v>839</v>
      </c>
    </row>
    <row r="6" spans="1:2" ht="43.5" customHeight="1">
      <c r="A6" s="183" t="s">
        <v>847</v>
      </c>
      <c r="B6" s="184" t="s">
        <v>848</v>
      </c>
    </row>
    <row r="7" spans="1:2" ht="24" customHeight="1">
      <c r="A7" s="100" t="s">
        <v>315</v>
      </c>
      <c r="B7" s="100" t="s">
        <v>316</v>
      </c>
    </row>
    <row r="8" spans="1:2" ht="30.6">
      <c r="A8" s="100" t="s">
        <v>338</v>
      </c>
      <c r="B8" s="183" t="s">
        <v>840</v>
      </c>
    </row>
    <row r="9" spans="1:2">
      <c r="A9" s="216" t="s">
        <v>336</v>
      </c>
      <c r="B9" s="216" t="s">
        <v>317</v>
      </c>
    </row>
    <row r="10" spans="1:2">
      <c r="A10" s="216"/>
      <c r="B10" s="216"/>
    </row>
    <row r="11" spans="1:2" ht="30.6">
      <c r="A11" s="100" t="s">
        <v>337</v>
      </c>
      <c r="B11" s="100" t="s">
        <v>382</v>
      </c>
    </row>
    <row r="12" spans="1:2" ht="30.6">
      <c r="A12" s="183" t="s">
        <v>841</v>
      </c>
      <c r="B12" s="183" t="s">
        <v>842</v>
      </c>
    </row>
    <row r="13" spans="1:2" ht="20.399999999999999">
      <c r="A13" s="114" t="s">
        <v>383</v>
      </c>
      <c r="B13" s="183" t="s">
        <v>843</v>
      </c>
    </row>
    <row r="14" spans="1:2" ht="20.399999999999999">
      <c r="A14" s="114" t="s">
        <v>384</v>
      </c>
      <c r="B14" s="114" t="s">
        <v>385</v>
      </c>
    </row>
    <row r="15" spans="1:2" ht="30.6">
      <c r="A15" s="114" t="s">
        <v>386</v>
      </c>
      <c r="B15" s="114" t="s">
        <v>387</v>
      </c>
    </row>
    <row r="16" spans="1:2" ht="20.399999999999999">
      <c r="A16" s="125" t="s">
        <v>427</v>
      </c>
      <c r="B16" s="183" t="s">
        <v>844</v>
      </c>
    </row>
  </sheetData>
  <mergeCells count="2">
    <mergeCell ref="A9:A10"/>
    <mergeCell ref="B9:B10"/>
  </mergeCells>
  <pageMargins left="0.7" right="0.7" top="0.75" bottom="0.75" header="0.3" footer="0.3"/>
  <pageSetup paperSize="9" orientation="portrait" r:id="rId1"/>
  <headerFooter>
    <oddHeader>&amp;CC. Introduktion</oddHeader>
    <oddFooter>Side &amp;P af &amp;N</oddFooter>
  </headerFooter>
</worksheet>
</file>

<file path=xl/worksheets/sheet4.xml><?xml version="1.0" encoding="utf-8"?>
<worksheet xmlns="http://schemas.openxmlformats.org/spreadsheetml/2006/main" xmlns:r="http://schemas.openxmlformats.org/officeDocument/2006/relationships">
  <sheetPr>
    <tabColor rgb="FF0070C0"/>
  </sheetPr>
  <dimension ref="A1:E170"/>
  <sheetViews>
    <sheetView view="pageLayout" zoomScaleNormal="100" zoomScaleSheetLayoutView="100" workbookViewId="0">
      <selection activeCell="B25" sqref="B25"/>
    </sheetView>
  </sheetViews>
  <sheetFormatPr defaultColWidth="9.109375" defaultRowHeight="10.199999999999999"/>
  <cols>
    <col min="1" max="1" width="13.109375" style="10" customWidth="1"/>
    <col min="2" max="2" width="17.109375" style="10" customWidth="1"/>
    <col min="3" max="3" width="20.33203125" style="10" customWidth="1"/>
    <col min="4" max="4" width="16.6640625" style="10" customWidth="1"/>
    <col min="5" max="5" width="19.109375" style="10" customWidth="1"/>
    <col min="6" max="16384" width="9.109375" style="10"/>
  </cols>
  <sheetData>
    <row r="1" spans="1:4" ht="10.8" thickBot="1">
      <c r="A1" s="160" t="s">
        <v>152</v>
      </c>
      <c r="B1" s="161" t="s">
        <v>153</v>
      </c>
      <c r="C1" s="162" t="s">
        <v>154</v>
      </c>
      <c r="D1" s="161" t="s">
        <v>153</v>
      </c>
    </row>
    <row r="2" spans="1:4">
      <c r="A2" s="17"/>
    </row>
    <row r="3" spans="1:4" ht="10.8" thickBot="1">
      <c r="A3" s="17" t="s">
        <v>155</v>
      </c>
    </row>
    <row r="4" spans="1:4" ht="10.8" thickBot="1">
      <c r="A4" s="15"/>
      <c r="B4" s="16" t="s">
        <v>156</v>
      </c>
      <c r="C4" s="16" t="s">
        <v>157</v>
      </c>
      <c r="D4" s="16" t="s">
        <v>158</v>
      </c>
    </row>
    <row r="5" spans="1:4" ht="10.8" thickBot="1">
      <c r="A5" s="163">
        <v>0</v>
      </c>
      <c r="B5" s="164" t="s">
        <v>159</v>
      </c>
      <c r="C5" s="164" t="s">
        <v>160</v>
      </c>
      <c r="D5" s="164" t="s">
        <v>161</v>
      </c>
    </row>
    <row r="6" spans="1:4" ht="10.8" thickBot="1">
      <c r="A6" s="165">
        <v>1</v>
      </c>
      <c r="B6" s="166" t="s">
        <v>153</v>
      </c>
      <c r="C6" s="167" t="s">
        <v>153</v>
      </c>
      <c r="D6" s="167" t="s">
        <v>153</v>
      </c>
    </row>
    <row r="7" spans="1:4" ht="10.8" thickBot="1">
      <c r="A7" s="165">
        <v>2</v>
      </c>
      <c r="B7" s="166" t="s">
        <v>153</v>
      </c>
      <c r="C7" s="167" t="s">
        <v>153</v>
      </c>
      <c r="D7" s="167" t="s">
        <v>153</v>
      </c>
    </row>
    <row r="8" spans="1:4" ht="10.8" thickBot="1">
      <c r="A8" s="165">
        <v>3</v>
      </c>
      <c r="B8" s="166" t="s">
        <v>153</v>
      </c>
      <c r="C8" s="167" t="s">
        <v>153</v>
      </c>
      <c r="D8" s="167" t="s">
        <v>153</v>
      </c>
    </row>
    <row r="9" spans="1:4" ht="10.8" thickBot="1">
      <c r="A9" s="165">
        <v>4</v>
      </c>
      <c r="B9" s="166" t="s">
        <v>153</v>
      </c>
      <c r="C9" s="167" t="s">
        <v>153</v>
      </c>
      <c r="D9" s="167" t="s">
        <v>153</v>
      </c>
    </row>
    <row r="10" spans="1:4" ht="10.8" thickBot="1">
      <c r="A10" s="165">
        <v>5</v>
      </c>
      <c r="B10" s="167" t="s">
        <v>153</v>
      </c>
      <c r="C10" s="167" t="s">
        <v>153</v>
      </c>
      <c r="D10" s="167" t="s">
        <v>153</v>
      </c>
    </row>
    <row r="11" spans="1:4" ht="10.8" thickBot="1">
      <c r="A11" s="165">
        <v>6</v>
      </c>
      <c r="B11" s="167" t="s">
        <v>153</v>
      </c>
      <c r="C11" s="167" t="s">
        <v>153</v>
      </c>
      <c r="D11" s="167" t="s">
        <v>153</v>
      </c>
    </row>
    <row r="12" spans="1:4" ht="10.8" thickBot="1">
      <c r="A12" s="165">
        <v>7</v>
      </c>
      <c r="B12" s="167" t="s">
        <v>153</v>
      </c>
      <c r="C12" s="167" t="s">
        <v>153</v>
      </c>
      <c r="D12" s="167" t="s">
        <v>153</v>
      </c>
    </row>
    <row r="13" spans="1:4" ht="10.8" thickBot="1">
      <c r="A13" s="165">
        <v>8</v>
      </c>
      <c r="B13" s="167" t="s">
        <v>153</v>
      </c>
      <c r="C13" s="167" t="s">
        <v>153</v>
      </c>
      <c r="D13" s="167" t="s">
        <v>153</v>
      </c>
    </row>
    <row r="14" spans="1:4" ht="10.8" thickBot="1">
      <c r="A14" s="165">
        <v>9</v>
      </c>
      <c r="B14" s="167" t="s">
        <v>153</v>
      </c>
      <c r="C14" s="167" t="s">
        <v>153</v>
      </c>
      <c r="D14" s="167" t="s">
        <v>153</v>
      </c>
    </row>
    <row r="15" spans="1:4" ht="10.8" thickBot="1">
      <c r="A15" s="165">
        <v>10</v>
      </c>
      <c r="B15" s="167" t="s">
        <v>153</v>
      </c>
      <c r="C15" s="167" t="s">
        <v>153</v>
      </c>
      <c r="D15" s="167" t="s">
        <v>153</v>
      </c>
    </row>
    <row r="16" spans="1:4" ht="10.8" thickBot="1">
      <c r="A16" s="165">
        <v>11</v>
      </c>
      <c r="B16" s="167" t="s">
        <v>153</v>
      </c>
      <c r="C16" s="167" t="s">
        <v>153</v>
      </c>
      <c r="D16" s="167" t="s">
        <v>153</v>
      </c>
    </row>
    <row r="17" spans="1:4" ht="10.8" thickBot="1">
      <c r="A17" s="165">
        <v>12</v>
      </c>
      <c r="B17" s="167" t="s">
        <v>153</v>
      </c>
      <c r="C17" s="167" t="s">
        <v>153</v>
      </c>
      <c r="D17" s="167" t="s">
        <v>153</v>
      </c>
    </row>
    <row r="18" spans="1:4" ht="10.8" thickBot="1">
      <c r="A18" s="165">
        <v>13</v>
      </c>
      <c r="B18" s="167" t="s">
        <v>153</v>
      </c>
      <c r="C18" s="167" t="s">
        <v>153</v>
      </c>
      <c r="D18" s="167" t="s">
        <v>153</v>
      </c>
    </row>
    <row r="19" spans="1:4" ht="10.8" thickBot="1">
      <c r="A19" s="165">
        <v>14</v>
      </c>
      <c r="B19" s="167" t="s">
        <v>153</v>
      </c>
      <c r="C19" s="167" t="s">
        <v>153</v>
      </c>
      <c r="D19" s="167" t="s">
        <v>153</v>
      </c>
    </row>
    <row r="20" spans="1:4" ht="10.8" thickBot="1">
      <c r="A20" s="165">
        <v>15</v>
      </c>
      <c r="B20" s="167" t="s">
        <v>153</v>
      </c>
      <c r="C20" s="167" t="s">
        <v>153</v>
      </c>
      <c r="D20" s="167" t="s">
        <v>153</v>
      </c>
    </row>
    <row r="22" spans="1:4" ht="10.8" thickBot="1">
      <c r="A22" s="17" t="s">
        <v>162</v>
      </c>
    </row>
    <row r="23" spans="1:4" ht="10.8" thickBot="1">
      <c r="A23" s="15"/>
      <c r="B23" s="16" t="s">
        <v>156</v>
      </c>
      <c r="C23" s="16" t="s">
        <v>157</v>
      </c>
      <c r="D23" s="16" t="s">
        <v>158</v>
      </c>
    </row>
    <row r="24" spans="1:4" ht="10.8" thickBot="1">
      <c r="A24" s="168">
        <v>0</v>
      </c>
      <c r="B24" s="169" t="s">
        <v>163</v>
      </c>
      <c r="C24" s="169" t="s">
        <v>164</v>
      </c>
      <c r="D24" s="169" t="s">
        <v>165</v>
      </c>
    </row>
    <row r="25" spans="1:4" ht="10.8" thickBot="1">
      <c r="A25" s="165">
        <v>1</v>
      </c>
      <c r="B25" s="166" t="s">
        <v>153</v>
      </c>
      <c r="C25" s="167" t="s">
        <v>153</v>
      </c>
      <c r="D25" s="167" t="s">
        <v>153</v>
      </c>
    </row>
    <row r="26" spans="1:4" ht="10.8" thickBot="1">
      <c r="A26" s="165">
        <v>2</v>
      </c>
      <c r="B26" s="166" t="s">
        <v>153</v>
      </c>
      <c r="C26" s="167" t="s">
        <v>153</v>
      </c>
      <c r="D26" s="167" t="s">
        <v>153</v>
      </c>
    </row>
    <row r="27" spans="1:4" ht="10.8" thickBot="1">
      <c r="A27" s="165">
        <v>3</v>
      </c>
      <c r="B27" s="166" t="s">
        <v>153</v>
      </c>
      <c r="C27" s="167" t="s">
        <v>153</v>
      </c>
      <c r="D27" s="167" t="s">
        <v>153</v>
      </c>
    </row>
    <row r="28" spans="1:4" ht="10.8" thickBot="1">
      <c r="A28" s="165">
        <v>4</v>
      </c>
      <c r="B28" s="166" t="s">
        <v>153</v>
      </c>
      <c r="C28" s="167" t="s">
        <v>153</v>
      </c>
      <c r="D28" s="167" t="s">
        <v>153</v>
      </c>
    </row>
    <row r="29" spans="1:4" ht="10.8" thickBot="1">
      <c r="A29" s="165">
        <v>5</v>
      </c>
      <c r="B29" s="167" t="s">
        <v>153</v>
      </c>
      <c r="C29" s="167" t="s">
        <v>153</v>
      </c>
      <c r="D29" s="167" t="s">
        <v>153</v>
      </c>
    </row>
    <row r="30" spans="1:4" ht="10.8" thickBot="1">
      <c r="A30" s="165">
        <v>6</v>
      </c>
      <c r="B30" s="167" t="s">
        <v>153</v>
      </c>
      <c r="C30" s="167" t="s">
        <v>153</v>
      </c>
      <c r="D30" s="167" t="s">
        <v>153</v>
      </c>
    </row>
    <row r="31" spans="1:4" ht="10.8" thickBot="1">
      <c r="A31" s="165">
        <v>7</v>
      </c>
      <c r="B31" s="167" t="s">
        <v>153</v>
      </c>
      <c r="C31" s="167" t="s">
        <v>153</v>
      </c>
      <c r="D31" s="167" t="s">
        <v>153</v>
      </c>
    </row>
    <row r="32" spans="1:4" ht="10.8" thickBot="1">
      <c r="A32" s="165">
        <v>8</v>
      </c>
      <c r="B32" s="167" t="s">
        <v>153</v>
      </c>
      <c r="C32" s="167" t="s">
        <v>153</v>
      </c>
      <c r="D32" s="167" t="s">
        <v>153</v>
      </c>
    </row>
    <row r="33" spans="1:4" ht="10.8" thickBot="1">
      <c r="A33" s="165">
        <v>9</v>
      </c>
      <c r="B33" s="167" t="s">
        <v>153</v>
      </c>
      <c r="C33" s="167" t="s">
        <v>153</v>
      </c>
      <c r="D33" s="167" t="s">
        <v>153</v>
      </c>
    </row>
    <row r="34" spans="1:4" ht="10.8" thickBot="1">
      <c r="A34" s="165">
        <v>10</v>
      </c>
      <c r="B34" s="167" t="s">
        <v>153</v>
      </c>
      <c r="C34" s="167" t="s">
        <v>153</v>
      </c>
      <c r="D34" s="167" t="s">
        <v>153</v>
      </c>
    </row>
    <row r="35" spans="1:4" ht="10.8" thickBot="1">
      <c r="A35" s="165">
        <v>11</v>
      </c>
      <c r="B35" s="167" t="s">
        <v>153</v>
      </c>
      <c r="C35" s="167" t="s">
        <v>153</v>
      </c>
      <c r="D35" s="167" t="s">
        <v>153</v>
      </c>
    </row>
    <row r="36" spans="1:4" ht="10.8" thickBot="1">
      <c r="A36" s="165">
        <v>12</v>
      </c>
      <c r="B36" s="167" t="s">
        <v>153</v>
      </c>
      <c r="C36" s="167" t="s">
        <v>153</v>
      </c>
      <c r="D36" s="167" t="s">
        <v>153</v>
      </c>
    </row>
    <row r="37" spans="1:4" ht="10.8" thickBot="1">
      <c r="A37" s="165">
        <v>13</v>
      </c>
      <c r="B37" s="167" t="s">
        <v>153</v>
      </c>
      <c r="C37" s="167" t="s">
        <v>153</v>
      </c>
      <c r="D37" s="167" t="s">
        <v>153</v>
      </c>
    </row>
    <row r="38" spans="1:4" ht="10.8" thickBot="1">
      <c r="A38" s="165">
        <v>14</v>
      </c>
      <c r="B38" s="167" t="s">
        <v>153</v>
      </c>
      <c r="C38" s="167" t="s">
        <v>153</v>
      </c>
      <c r="D38" s="167" t="s">
        <v>153</v>
      </c>
    </row>
    <row r="39" spans="1:4" ht="10.8" thickBot="1">
      <c r="A39" s="165">
        <v>15</v>
      </c>
      <c r="B39" s="167" t="s">
        <v>153</v>
      </c>
      <c r="C39" s="167" t="s">
        <v>153</v>
      </c>
      <c r="D39" s="167" t="s">
        <v>153</v>
      </c>
    </row>
    <row r="40" spans="1:4" ht="10.8" thickBot="1">
      <c r="A40" s="165">
        <v>16</v>
      </c>
      <c r="B40" s="167" t="s">
        <v>153</v>
      </c>
      <c r="C40" s="167" t="s">
        <v>153</v>
      </c>
      <c r="D40" s="167" t="s">
        <v>153</v>
      </c>
    </row>
    <row r="41" spans="1:4" ht="10.8" thickBot="1">
      <c r="A41" s="165">
        <v>17</v>
      </c>
      <c r="B41" s="167" t="s">
        <v>153</v>
      </c>
      <c r="C41" s="167" t="s">
        <v>153</v>
      </c>
      <c r="D41" s="167" t="s">
        <v>153</v>
      </c>
    </row>
    <row r="42" spans="1:4" ht="10.8" thickBot="1">
      <c r="A42" s="165">
        <v>18</v>
      </c>
      <c r="B42" s="167" t="s">
        <v>153</v>
      </c>
      <c r="C42" s="167" t="s">
        <v>153</v>
      </c>
      <c r="D42" s="167" t="s">
        <v>153</v>
      </c>
    </row>
    <row r="43" spans="1:4" ht="10.8" thickBot="1">
      <c r="A43" s="165">
        <v>19</v>
      </c>
      <c r="B43" s="167" t="s">
        <v>153</v>
      </c>
      <c r="C43" s="167" t="s">
        <v>153</v>
      </c>
      <c r="D43" s="167" t="s">
        <v>153</v>
      </c>
    </row>
    <row r="44" spans="1:4" ht="10.8" thickBot="1">
      <c r="A44" s="165">
        <v>20</v>
      </c>
      <c r="B44" s="167" t="s">
        <v>153</v>
      </c>
      <c r="C44" s="167" t="s">
        <v>153</v>
      </c>
      <c r="D44" s="167" t="s">
        <v>153</v>
      </c>
    </row>
    <row r="45" spans="1:4">
      <c r="A45" s="17"/>
    </row>
    <row r="47" spans="1:4">
      <c r="A47" s="17" t="s">
        <v>166</v>
      </c>
    </row>
    <row r="48" spans="1:4" ht="10.8" thickBot="1"/>
    <row r="49" spans="1:5" ht="10.8" thickBot="1">
      <c r="A49" s="15"/>
      <c r="B49" s="16" t="s">
        <v>167</v>
      </c>
      <c r="C49" s="16" t="s">
        <v>168</v>
      </c>
      <c r="D49" s="16" t="s">
        <v>169</v>
      </c>
      <c r="E49" s="16" t="s">
        <v>170</v>
      </c>
    </row>
    <row r="50" spans="1:5" ht="51.6" thickBot="1">
      <c r="A50" s="170">
        <v>0</v>
      </c>
      <c r="B50" s="171">
        <v>39726</v>
      </c>
      <c r="C50" s="172" t="s">
        <v>171</v>
      </c>
      <c r="D50" s="172" t="s">
        <v>172</v>
      </c>
      <c r="E50" s="172" t="s">
        <v>173</v>
      </c>
    </row>
    <row r="51" spans="1:5" ht="10.8" thickBot="1">
      <c r="A51" s="165">
        <v>1</v>
      </c>
      <c r="B51" s="166" t="s">
        <v>153</v>
      </c>
      <c r="C51" s="167" t="s">
        <v>153</v>
      </c>
      <c r="D51" s="167" t="s">
        <v>153</v>
      </c>
      <c r="E51" s="167" t="s">
        <v>153</v>
      </c>
    </row>
    <row r="52" spans="1:5" ht="10.8" thickBot="1">
      <c r="A52" s="165">
        <v>2</v>
      </c>
      <c r="B52" s="166" t="s">
        <v>153</v>
      </c>
      <c r="C52" s="167" t="s">
        <v>153</v>
      </c>
      <c r="D52" s="167" t="s">
        <v>153</v>
      </c>
      <c r="E52" s="167" t="s">
        <v>153</v>
      </c>
    </row>
    <row r="53" spans="1:5" ht="10.8" thickBot="1">
      <c r="A53" s="165">
        <v>3</v>
      </c>
      <c r="B53" s="166" t="s">
        <v>153</v>
      </c>
      <c r="C53" s="167" t="s">
        <v>153</v>
      </c>
      <c r="D53" s="167" t="s">
        <v>153</v>
      </c>
      <c r="E53" s="167" t="s">
        <v>153</v>
      </c>
    </row>
    <row r="54" spans="1:5" ht="10.8" thickBot="1">
      <c r="A54" s="165">
        <v>4</v>
      </c>
      <c r="B54" s="166" t="s">
        <v>153</v>
      </c>
      <c r="C54" s="167" t="s">
        <v>153</v>
      </c>
      <c r="D54" s="167" t="s">
        <v>153</v>
      </c>
      <c r="E54" s="167" t="s">
        <v>153</v>
      </c>
    </row>
    <row r="55" spans="1:5" ht="10.8" thickBot="1">
      <c r="A55" s="165">
        <v>5</v>
      </c>
      <c r="B55" s="167" t="s">
        <v>153</v>
      </c>
      <c r="C55" s="167" t="s">
        <v>153</v>
      </c>
      <c r="D55" s="167" t="s">
        <v>153</v>
      </c>
      <c r="E55" s="167" t="s">
        <v>153</v>
      </c>
    </row>
    <row r="56" spans="1:5" ht="10.8" thickBot="1">
      <c r="A56" s="165">
        <v>6</v>
      </c>
      <c r="B56" s="167" t="s">
        <v>153</v>
      </c>
      <c r="C56" s="167" t="s">
        <v>153</v>
      </c>
      <c r="D56" s="167" t="s">
        <v>153</v>
      </c>
      <c r="E56" s="167" t="s">
        <v>153</v>
      </c>
    </row>
    <row r="57" spans="1:5" ht="10.8" thickBot="1">
      <c r="A57" s="165">
        <v>7</v>
      </c>
      <c r="B57" s="167" t="s">
        <v>153</v>
      </c>
      <c r="C57" s="167" t="s">
        <v>153</v>
      </c>
      <c r="D57" s="167" t="s">
        <v>153</v>
      </c>
      <c r="E57" s="167" t="s">
        <v>153</v>
      </c>
    </row>
    <row r="58" spans="1:5" ht="10.8" thickBot="1">
      <c r="A58" s="165">
        <v>8</v>
      </c>
      <c r="B58" s="167" t="s">
        <v>153</v>
      </c>
      <c r="C58" s="167" t="s">
        <v>153</v>
      </c>
      <c r="D58" s="167" t="s">
        <v>153</v>
      </c>
      <c r="E58" s="167" t="s">
        <v>153</v>
      </c>
    </row>
    <row r="59" spans="1:5" ht="10.8" thickBot="1">
      <c r="A59" s="165">
        <v>9</v>
      </c>
      <c r="B59" s="167" t="s">
        <v>153</v>
      </c>
      <c r="C59" s="167" t="s">
        <v>153</v>
      </c>
      <c r="D59" s="167" t="s">
        <v>153</v>
      </c>
      <c r="E59" s="167" t="s">
        <v>153</v>
      </c>
    </row>
    <row r="60" spans="1:5" ht="10.8" thickBot="1">
      <c r="A60" s="165">
        <v>10</v>
      </c>
      <c r="B60" s="167" t="s">
        <v>153</v>
      </c>
      <c r="C60" s="167" t="s">
        <v>153</v>
      </c>
      <c r="D60" s="167" t="s">
        <v>153</v>
      </c>
      <c r="E60" s="167" t="s">
        <v>153</v>
      </c>
    </row>
    <row r="61" spans="1:5" ht="10.8" thickBot="1">
      <c r="A61" s="165">
        <v>11</v>
      </c>
      <c r="B61" s="167" t="s">
        <v>153</v>
      </c>
      <c r="C61" s="167" t="s">
        <v>153</v>
      </c>
      <c r="D61" s="167" t="s">
        <v>153</v>
      </c>
      <c r="E61" s="167" t="s">
        <v>153</v>
      </c>
    </row>
    <row r="62" spans="1:5" ht="10.8" thickBot="1">
      <c r="A62" s="165">
        <v>12</v>
      </c>
      <c r="B62" s="167" t="s">
        <v>153</v>
      </c>
      <c r="C62" s="167" t="s">
        <v>153</v>
      </c>
      <c r="D62" s="167" t="s">
        <v>153</v>
      </c>
      <c r="E62" s="167" t="s">
        <v>153</v>
      </c>
    </row>
    <row r="63" spans="1:5" ht="10.8" thickBot="1">
      <c r="A63" s="165">
        <v>13</v>
      </c>
      <c r="B63" s="167" t="s">
        <v>153</v>
      </c>
      <c r="C63" s="167" t="s">
        <v>153</v>
      </c>
      <c r="D63" s="167" t="s">
        <v>153</v>
      </c>
      <c r="E63" s="167" t="s">
        <v>153</v>
      </c>
    </row>
    <row r="64" spans="1:5" ht="10.8" thickBot="1">
      <c r="A64" s="165">
        <v>14</v>
      </c>
      <c r="B64" s="167" t="s">
        <v>153</v>
      </c>
      <c r="C64" s="167" t="s">
        <v>153</v>
      </c>
      <c r="D64" s="167" t="s">
        <v>153</v>
      </c>
      <c r="E64" s="167" t="s">
        <v>153</v>
      </c>
    </row>
    <row r="65" spans="1:5" ht="10.8" thickBot="1">
      <c r="A65" s="165">
        <v>15</v>
      </c>
      <c r="B65" s="167" t="s">
        <v>153</v>
      </c>
      <c r="C65" s="167" t="s">
        <v>153</v>
      </c>
      <c r="D65" s="167" t="s">
        <v>153</v>
      </c>
      <c r="E65" s="167" t="s">
        <v>153</v>
      </c>
    </row>
    <row r="66" spans="1:5">
      <c r="A66" s="17"/>
    </row>
    <row r="67" spans="1:5">
      <c r="A67" s="17" t="s">
        <v>174</v>
      </c>
    </row>
    <row r="68" spans="1:5" ht="10.8" thickBot="1">
      <c r="A68" s="17"/>
    </row>
    <row r="69" spans="1:5" ht="10.8" thickBot="1">
      <c r="A69" s="160"/>
      <c r="B69" s="162"/>
    </row>
    <row r="70" spans="1:5">
      <c r="A70" s="217"/>
      <c r="B70" s="173"/>
    </row>
    <row r="71" spans="1:5">
      <c r="A71" s="218"/>
      <c r="B71" s="173" t="s">
        <v>153</v>
      </c>
    </row>
    <row r="72" spans="1:5" ht="10.8" thickBot="1">
      <c r="A72" s="219"/>
      <c r="B72" s="166"/>
    </row>
    <row r="73" spans="1:5">
      <c r="A73" s="17"/>
    </row>
    <row r="74" spans="1:5">
      <c r="A74" s="17" t="s">
        <v>175</v>
      </c>
    </row>
    <row r="76" spans="1:5" ht="10.8" thickBot="1">
      <c r="A76" s="17" t="s">
        <v>176</v>
      </c>
    </row>
    <row r="77" spans="1:5" ht="21" thickBot="1">
      <c r="A77" s="174">
        <v>1</v>
      </c>
      <c r="B77" s="161" t="s">
        <v>177</v>
      </c>
      <c r="C77" s="161" t="s">
        <v>178</v>
      </c>
    </row>
    <row r="78" spans="1:5" ht="21" thickBot="1">
      <c r="A78" s="175">
        <v>2</v>
      </c>
      <c r="B78" s="167" t="s">
        <v>179</v>
      </c>
      <c r="C78" s="167" t="s">
        <v>180</v>
      </c>
    </row>
    <row r="79" spans="1:5" ht="21" thickBot="1">
      <c r="A79" s="175">
        <v>3</v>
      </c>
      <c r="B79" s="167" t="s">
        <v>181</v>
      </c>
      <c r="C79" s="167" t="s">
        <v>182</v>
      </c>
    </row>
    <row r="80" spans="1:5" ht="41.4" thickBot="1">
      <c r="A80" s="175">
        <v>4</v>
      </c>
      <c r="B80" s="167" t="s">
        <v>183</v>
      </c>
      <c r="C80" s="167" t="s">
        <v>184</v>
      </c>
    </row>
    <row r="81" spans="1:4" ht="10.8" thickBot="1"/>
    <row r="82" spans="1:4" ht="10.8" thickBot="1">
      <c r="A82" s="15"/>
      <c r="B82" s="16" t="s">
        <v>185</v>
      </c>
      <c r="C82" s="16" t="s">
        <v>186</v>
      </c>
      <c r="D82" s="16" t="s">
        <v>187</v>
      </c>
    </row>
    <row r="83" spans="1:4" ht="31.2" thickBot="1">
      <c r="A83" s="170">
        <v>0</v>
      </c>
      <c r="B83" s="172" t="s">
        <v>188</v>
      </c>
      <c r="C83" s="172" t="s">
        <v>189</v>
      </c>
      <c r="D83" s="172">
        <v>1</v>
      </c>
    </row>
    <row r="84" spans="1:4" ht="10.8" thickBot="1">
      <c r="A84" s="165">
        <v>1</v>
      </c>
      <c r="B84" s="166" t="s">
        <v>153</v>
      </c>
      <c r="C84" s="167" t="s">
        <v>153</v>
      </c>
      <c r="D84" s="167" t="s">
        <v>153</v>
      </c>
    </row>
    <row r="85" spans="1:4" ht="10.8" thickBot="1">
      <c r="A85" s="165">
        <v>2</v>
      </c>
      <c r="B85" s="166" t="s">
        <v>153</v>
      </c>
      <c r="C85" s="167" t="s">
        <v>153</v>
      </c>
      <c r="D85" s="167" t="s">
        <v>153</v>
      </c>
    </row>
    <row r="86" spans="1:4" ht="10.8" thickBot="1">
      <c r="A86" s="165">
        <v>3</v>
      </c>
      <c r="B86" s="166" t="s">
        <v>153</v>
      </c>
      <c r="C86" s="167" t="s">
        <v>153</v>
      </c>
      <c r="D86" s="167" t="s">
        <v>153</v>
      </c>
    </row>
    <row r="87" spans="1:4" ht="10.8" thickBot="1">
      <c r="A87" s="165">
        <v>4</v>
      </c>
      <c r="B87" s="166" t="s">
        <v>153</v>
      </c>
      <c r="C87" s="167" t="s">
        <v>153</v>
      </c>
      <c r="D87" s="167" t="s">
        <v>153</v>
      </c>
    </row>
    <row r="88" spans="1:4" ht="10.8" thickBot="1">
      <c r="A88" s="165">
        <v>5</v>
      </c>
      <c r="B88" s="167" t="s">
        <v>153</v>
      </c>
      <c r="C88" s="167" t="s">
        <v>153</v>
      </c>
      <c r="D88" s="167" t="s">
        <v>153</v>
      </c>
    </row>
    <row r="89" spans="1:4" ht="10.8" thickBot="1">
      <c r="A89" s="165">
        <v>6</v>
      </c>
      <c r="B89" s="167" t="s">
        <v>153</v>
      </c>
      <c r="C89" s="167" t="s">
        <v>153</v>
      </c>
      <c r="D89" s="167" t="s">
        <v>153</v>
      </c>
    </row>
    <row r="90" spans="1:4" ht="10.8" thickBot="1">
      <c r="A90" s="165">
        <v>7</v>
      </c>
      <c r="B90" s="167" t="s">
        <v>153</v>
      </c>
      <c r="C90" s="167" t="s">
        <v>153</v>
      </c>
      <c r="D90" s="167" t="s">
        <v>153</v>
      </c>
    </row>
    <row r="91" spans="1:4" ht="10.8" thickBot="1">
      <c r="A91" s="165">
        <v>8</v>
      </c>
      <c r="B91" s="167" t="s">
        <v>153</v>
      </c>
      <c r="C91" s="167" t="s">
        <v>153</v>
      </c>
      <c r="D91" s="167" t="s">
        <v>153</v>
      </c>
    </row>
    <row r="92" spans="1:4" ht="10.8" thickBot="1">
      <c r="A92" s="165">
        <v>9</v>
      </c>
      <c r="B92" s="167" t="s">
        <v>153</v>
      </c>
      <c r="C92" s="167" t="s">
        <v>153</v>
      </c>
      <c r="D92" s="167" t="s">
        <v>153</v>
      </c>
    </row>
    <row r="93" spans="1:4" ht="10.8" thickBot="1">
      <c r="A93" s="165">
        <v>10</v>
      </c>
      <c r="B93" s="167" t="s">
        <v>153</v>
      </c>
      <c r="C93" s="167" t="s">
        <v>153</v>
      </c>
      <c r="D93" s="167" t="s">
        <v>153</v>
      </c>
    </row>
    <row r="94" spans="1:4" ht="10.8" thickBot="1">
      <c r="A94" s="165">
        <v>11</v>
      </c>
      <c r="B94" s="167" t="s">
        <v>153</v>
      </c>
      <c r="C94" s="167" t="s">
        <v>153</v>
      </c>
      <c r="D94" s="167" t="s">
        <v>153</v>
      </c>
    </row>
    <row r="95" spans="1:4" ht="10.8" thickBot="1">
      <c r="A95" s="165">
        <v>12</v>
      </c>
      <c r="B95" s="167" t="s">
        <v>153</v>
      </c>
      <c r="C95" s="167" t="s">
        <v>153</v>
      </c>
      <c r="D95" s="167" t="s">
        <v>153</v>
      </c>
    </row>
    <row r="96" spans="1:4" ht="10.8" thickBot="1">
      <c r="A96" s="165">
        <v>13</v>
      </c>
      <c r="B96" s="167" t="s">
        <v>153</v>
      </c>
      <c r="C96" s="167" t="s">
        <v>153</v>
      </c>
      <c r="D96" s="167" t="s">
        <v>153</v>
      </c>
    </row>
    <row r="97" spans="1:4" ht="10.8" thickBot="1">
      <c r="A97" s="165">
        <v>14</v>
      </c>
      <c r="B97" s="167" t="s">
        <v>153</v>
      </c>
      <c r="C97" s="167" t="s">
        <v>153</v>
      </c>
      <c r="D97" s="167" t="s">
        <v>153</v>
      </c>
    </row>
    <row r="98" spans="1:4" ht="10.8" thickBot="1">
      <c r="A98" s="165">
        <v>15</v>
      </c>
      <c r="B98" s="167" t="s">
        <v>153</v>
      </c>
      <c r="C98" s="167" t="s">
        <v>153</v>
      </c>
      <c r="D98" s="167" t="s">
        <v>153</v>
      </c>
    </row>
    <row r="99" spans="1:4" ht="10.8" thickBot="1">
      <c r="A99" s="165">
        <v>16</v>
      </c>
      <c r="B99" s="167" t="s">
        <v>153</v>
      </c>
      <c r="C99" s="167" t="s">
        <v>153</v>
      </c>
      <c r="D99" s="167" t="s">
        <v>153</v>
      </c>
    </row>
    <row r="100" spans="1:4" ht="10.8" thickBot="1">
      <c r="A100" s="165">
        <v>17</v>
      </c>
      <c r="B100" s="167" t="s">
        <v>153</v>
      </c>
      <c r="C100" s="167" t="s">
        <v>153</v>
      </c>
      <c r="D100" s="167" t="s">
        <v>153</v>
      </c>
    </row>
    <row r="101" spans="1:4" ht="10.8" thickBot="1">
      <c r="A101" s="165">
        <v>18</v>
      </c>
      <c r="B101" s="167" t="s">
        <v>153</v>
      </c>
      <c r="C101" s="167" t="s">
        <v>153</v>
      </c>
      <c r="D101" s="167" t="s">
        <v>153</v>
      </c>
    </row>
    <row r="102" spans="1:4" ht="10.8" thickBot="1">
      <c r="A102" s="165">
        <v>19</v>
      </c>
      <c r="B102" s="167" t="s">
        <v>153</v>
      </c>
      <c r="C102" s="167" t="s">
        <v>153</v>
      </c>
      <c r="D102" s="167" t="s">
        <v>153</v>
      </c>
    </row>
    <row r="103" spans="1:4" ht="10.8" thickBot="1">
      <c r="A103" s="165">
        <v>20</v>
      </c>
      <c r="B103" s="167" t="s">
        <v>153</v>
      </c>
      <c r="C103" s="167" t="s">
        <v>153</v>
      </c>
      <c r="D103" s="167" t="s">
        <v>153</v>
      </c>
    </row>
    <row r="105" spans="1:4" ht="10.8" thickBot="1"/>
    <row r="106" spans="1:4" ht="21" thickBot="1">
      <c r="A106" s="160"/>
      <c r="B106" s="162" t="s">
        <v>190</v>
      </c>
    </row>
    <row r="107" spans="1:4" ht="10.8" thickBot="1">
      <c r="A107" s="176">
        <v>1</v>
      </c>
      <c r="B107" s="177" t="s">
        <v>153</v>
      </c>
    </row>
    <row r="108" spans="1:4" ht="10.8" thickBot="1">
      <c r="A108" s="176">
        <v>2</v>
      </c>
      <c r="B108" s="177" t="s">
        <v>153</v>
      </c>
    </row>
    <row r="109" spans="1:4">
      <c r="A109" s="176">
        <v>3</v>
      </c>
      <c r="B109" s="177" t="s">
        <v>153</v>
      </c>
    </row>
    <row r="111" spans="1:4">
      <c r="A111" s="17" t="s">
        <v>191</v>
      </c>
    </row>
    <row r="112" spans="1:4">
      <c r="A112" s="178" t="s">
        <v>192</v>
      </c>
    </row>
    <row r="113" spans="1:5">
      <c r="A113" s="85" t="s">
        <v>727</v>
      </c>
      <c r="B113" s="179" t="s">
        <v>728</v>
      </c>
      <c r="C113" s="179"/>
      <c r="D113" s="179"/>
      <c r="E113" s="179"/>
    </row>
    <row r="114" spans="1:5" ht="10.8" thickBot="1">
      <c r="A114" s="180">
        <v>1</v>
      </c>
      <c r="B114" s="181"/>
      <c r="C114" s="181"/>
      <c r="D114" s="181"/>
      <c r="E114" s="181"/>
    </row>
    <row r="115" spans="1:5" ht="10.8" thickBot="1">
      <c r="A115" s="182" t="s">
        <v>193</v>
      </c>
      <c r="B115" s="177"/>
      <c r="C115" s="177"/>
      <c r="D115" s="177"/>
      <c r="E115" s="177"/>
    </row>
    <row r="116" spans="1:5" ht="10.8" thickBot="1">
      <c r="A116" s="182" t="s">
        <v>194</v>
      </c>
      <c r="B116" s="177" t="s">
        <v>153</v>
      </c>
      <c r="C116" s="177" t="s">
        <v>153</v>
      </c>
      <c r="D116" s="177" t="s">
        <v>153</v>
      </c>
      <c r="E116" s="177" t="s">
        <v>153</v>
      </c>
    </row>
    <row r="117" spans="1:5" ht="10.8" thickBot="1">
      <c r="A117" s="182" t="s">
        <v>195</v>
      </c>
      <c r="B117" s="177" t="s">
        <v>153</v>
      </c>
      <c r="C117" s="177" t="s">
        <v>153</v>
      </c>
      <c r="D117" s="177" t="s">
        <v>153</v>
      </c>
      <c r="E117" s="177" t="s">
        <v>153</v>
      </c>
    </row>
    <row r="118" spans="1:5" ht="10.8" thickBot="1">
      <c r="A118" s="182" t="s">
        <v>196</v>
      </c>
      <c r="B118" s="177" t="s">
        <v>153</v>
      </c>
      <c r="C118" s="177" t="s">
        <v>153</v>
      </c>
      <c r="D118" s="177" t="s">
        <v>153</v>
      </c>
      <c r="E118" s="177" t="s">
        <v>153</v>
      </c>
    </row>
    <row r="119" spans="1:5" ht="10.8" thickBot="1">
      <c r="A119" s="182" t="s">
        <v>197</v>
      </c>
      <c r="B119" s="177" t="s">
        <v>153</v>
      </c>
      <c r="C119" s="177" t="s">
        <v>153</v>
      </c>
      <c r="D119" s="177" t="s">
        <v>153</v>
      </c>
      <c r="E119" s="177" t="s">
        <v>153</v>
      </c>
    </row>
    <row r="120" spans="1:5">
      <c r="A120" s="182" t="s">
        <v>198</v>
      </c>
      <c r="B120" s="177" t="s">
        <v>153</v>
      </c>
      <c r="C120" s="177" t="s">
        <v>153</v>
      </c>
      <c r="D120" s="177" t="s">
        <v>153</v>
      </c>
      <c r="E120" s="177" t="s">
        <v>153</v>
      </c>
    </row>
    <row r="121" spans="1:5" ht="10.8" thickBot="1"/>
    <row r="122" spans="1:5" ht="10.8" thickBot="1">
      <c r="A122" s="160">
        <v>2</v>
      </c>
      <c r="B122" s="162"/>
      <c r="C122" s="162"/>
      <c r="D122" s="162"/>
      <c r="E122" s="162"/>
    </row>
    <row r="123" spans="1:5" ht="10.8" thickBot="1">
      <c r="A123" s="182" t="s">
        <v>193</v>
      </c>
      <c r="B123" s="177" t="s">
        <v>153</v>
      </c>
      <c r="C123" s="177" t="s">
        <v>153</v>
      </c>
      <c r="D123" s="177" t="s">
        <v>153</v>
      </c>
      <c r="E123" s="177" t="s">
        <v>153</v>
      </c>
    </row>
    <row r="124" spans="1:5" ht="10.8" thickBot="1">
      <c r="A124" s="182" t="s">
        <v>194</v>
      </c>
      <c r="B124" s="177" t="s">
        <v>153</v>
      </c>
      <c r="C124" s="177" t="s">
        <v>153</v>
      </c>
      <c r="D124" s="177" t="s">
        <v>153</v>
      </c>
      <c r="E124" s="177" t="s">
        <v>153</v>
      </c>
    </row>
    <row r="125" spans="1:5" ht="10.8" thickBot="1">
      <c r="A125" s="182" t="s">
        <v>195</v>
      </c>
      <c r="B125" s="177" t="s">
        <v>153</v>
      </c>
      <c r="C125" s="177" t="s">
        <v>153</v>
      </c>
      <c r="D125" s="177" t="s">
        <v>153</v>
      </c>
      <c r="E125" s="177" t="s">
        <v>153</v>
      </c>
    </row>
    <row r="126" spans="1:5" ht="10.8" thickBot="1">
      <c r="A126" s="182" t="s">
        <v>196</v>
      </c>
      <c r="B126" s="177" t="s">
        <v>153</v>
      </c>
      <c r="C126" s="177" t="s">
        <v>153</v>
      </c>
      <c r="D126" s="177" t="s">
        <v>153</v>
      </c>
      <c r="E126" s="177" t="s">
        <v>153</v>
      </c>
    </row>
    <row r="127" spans="1:5" ht="10.8" thickBot="1">
      <c r="A127" s="182" t="s">
        <v>197</v>
      </c>
      <c r="B127" s="177" t="s">
        <v>153</v>
      </c>
      <c r="C127" s="177" t="s">
        <v>153</v>
      </c>
      <c r="D127" s="177" t="s">
        <v>153</v>
      </c>
      <c r="E127" s="177" t="s">
        <v>153</v>
      </c>
    </row>
    <row r="128" spans="1:5">
      <c r="A128" s="182" t="s">
        <v>198</v>
      </c>
      <c r="B128" s="177" t="s">
        <v>153</v>
      </c>
      <c r="C128" s="177" t="s">
        <v>153</v>
      </c>
      <c r="D128" s="177" t="s">
        <v>153</v>
      </c>
      <c r="E128" s="177" t="s">
        <v>153</v>
      </c>
    </row>
    <row r="129" spans="1:5" ht="10.8" thickBot="1">
      <c r="A129" s="17"/>
    </row>
    <row r="130" spans="1:5" ht="10.8" thickBot="1">
      <c r="A130" s="160">
        <v>3</v>
      </c>
      <c r="B130" s="162"/>
      <c r="C130" s="162"/>
      <c r="D130" s="162"/>
      <c r="E130" s="162"/>
    </row>
    <row r="131" spans="1:5" ht="10.8" thickBot="1">
      <c r="A131" s="182" t="s">
        <v>193</v>
      </c>
      <c r="B131" s="177" t="s">
        <v>153</v>
      </c>
      <c r="C131" s="177" t="s">
        <v>153</v>
      </c>
      <c r="D131" s="177" t="s">
        <v>153</v>
      </c>
      <c r="E131" s="177" t="s">
        <v>153</v>
      </c>
    </row>
    <row r="132" spans="1:5" ht="10.8" thickBot="1">
      <c r="A132" s="182" t="s">
        <v>194</v>
      </c>
      <c r="B132" s="177" t="s">
        <v>153</v>
      </c>
      <c r="C132" s="177" t="s">
        <v>153</v>
      </c>
      <c r="D132" s="177" t="s">
        <v>153</v>
      </c>
      <c r="E132" s="177" t="s">
        <v>153</v>
      </c>
    </row>
    <row r="133" spans="1:5" ht="10.8" thickBot="1">
      <c r="A133" s="182" t="s">
        <v>195</v>
      </c>
      <c r="B133" s="177" t="s">
        <v>153</v>
      </c>
      <c r="C133" s="177" t="s">
        <v>153</v>
      </c>
      <c r="D133" s="177" t="s">
        <v>153</v>
      </c>
      <c r="E133" s="177" t="s">
        <v>153</v>
      </c>
    </row>
    <row r="134" spans="1:5" ht="10.8" thickBot="1">
      <c r="A134" s="182" t="s">
        <v>196</v>
      </c>
      <c r="B134" s="177" t="s">
        <v>153</v>
      </c>
      <c r="C134" s="177" t="s">
        <v>153</v>
      </c>
      <c r="D134" s="177" t="s">
        <v>153</v>
      </c>
      <c r="E134" s="177" t="s">
        <v>153</v>
      </c>
    </row>
    <row r="135" spans="1:5" ht="10.8" thickBot="1">
      <c r="A135" s="182" t="s">
        <v>197</v>
      </c>
      <c r="B135" s="177" t="s">
        <v>153</v>
      </c>
      <c r="C135" s="177" t="s">
        <v>153</v>
      </c>
      <c r="D135" s="177" t="s">
        <v>153</v>
      </c>
      <c r="E135" s="177" t="s">
        <v>153</v>
      </c>
    </row>
    <row r="136" spans="1:5">
      <c r="A136" s="182" t="s">
        <v>198</v>
      </c>
      <c r="B136" s="177" t="s">
        <v>153</v>
      </c>
      <c r="C136" s="177" t="s">
        <v>153</v>
      </c>
      <c r="D136" s="177" t="s">
        <v>153</v>
      </c>
      <c r="E136" s="177" t="s">
        <v>153</v>
      </c>
    </row>
    <row r="137" spans="1:5" ht="10.8" thickBot="1">
      <c r="A137" s="17"/>
    </row>
    <row r="138" spans="1:5" ht="10.8" thickBot="1">
      <c r="A138" s="160">
        <v>4</v>
      </c>
      <c r="B138" s="162"/>
      <c r="C138" s="162"/>
      <c r="D138" s="162"/>
      <c r="E138" s="162"/>
    </row>
    <row r="139" spans="1:5" ht="10.8" thickBot="1">
      <c r="A139" s="182" t="s">
        <v>193</v>
      </c>
      <c r="B139" s="177" t="s">
        <v>153</v>
      </c>
      <c r="C139" s="177" t="s">
        <v>153</v>
      </c>
      <c r="D139" s="177" t="s">
        <v>153</v>
      </c>
      <c r="E139" s="177" t="s">
        <v>153</v>
      </c>
    </row>
    <row r="140" spans="1:5" ht="10.8" thickBot="1">
      <c r="A140" s="182" t="s">
        <v>194</v>
      </c>
      <c r="B140" s="177" t="s">
        <v>153</v>
      </c>
      <c r="C140" s="177" t="s">
        <v>153</v>
      </c>
      <c r="D140" s="177" t="s">
        <v>153</v>
      </c>
      <c r="E140" s="177" t="s">
        <v>153</v>
      </c>
    </row>
    <row r="141" spans="1:5" ht="10.8" thickBot="1">
      <c r="A141" s="182" t="s">
        <v>195</v>
      </c>
      <c r="B141" s="177" t="s">
        <v>153</v>
      </c>
      <c r="C141" s="177" t="s">
        <v>153</v>
      </c>
      <c r="D141" s="177" t="s">
        <v>153</v>
      </c>
      <c r="E141" s="177" t="s">
        <v>153</v>
      </c>
    </row>
    <row r="142" spans="1:5" ht="10.8" thickBot="1">
      <c r="A142" s="182" t="s">
        <v>196</v>
      </c>
      <c r="B142" s="177" t="s">
        <v>153</v>
      </c>
      <c r="C142" s="177" t="s">
        <v>153</v>
      </c>
      <c r="D142" s="177" t="s">
        <v>153</v>
      </c>
      <c r="E142" s="177" t="s">
        <v>153</v>
      </c>
    </row>
    <row r="143" spans="1:5" ht="10.8" thickBot="1">
      <c r="A143" s="182" t="s">
        <v>197</v>
      </c>
      <c r="B143" s="177" t="s">
        <v>153</v>
      </c>
      <c r="C143" s="177" t="s">
        <v>153</v>
      </c>
      <c r="D143" s="177" t="s">
        <v>153</v>
      </c>
      <c r="E143" s="177" t="s">
        <v>153</v>
      </c>
    </row>
    <row r="144" spans="1:5">
      <c r="A144" s="182" t="s">
        <v>198</v>
      </c>
      <c r="B144" s="177" t="s">
        <v>153</v>
      </c>
      <c r="C144" s="177" t="s">
        <v>153</v>
      </c>
      <c r="D144" s="177" t="s">
        <v>153</v>
      </c>
    </row>
    <row r="146" spans="1:4">
      <c r="A146" s="17" t="s">
        <v>199</v>
      </c>
    </row>
    <row r="147" spans="1:4" ht="10.8" thickBot="1"/>
    <row r="148" spans="1:4" ht="31.2" thickBot="1">
      <c r="A148" s="15"/>
      <c r="B148" s="16" t="s">
        <v>200</v>
      </c>
      <c r="C148" s="16" t="s">
        <v>201</v>
      </c>
      <c r="D148" s="16" t="s">
        <v>202</v>
      </c>
    </row>
    <row r="149" spans="1:4" ht="82.2" thickBot="1">
      <c r="A149" s="170">
        <v>0</v>
      </c>
      <c r="B149" s="172" t="s">
        <v>203</v>
      </c>
      <c r="C149" s="172" t="s">
        <v>204</v>
      </c>
      <c r="D149" s="172" t="s">
        <v>205</v>
      </c>
    </row>
    <row r="150" spans="1:4" ht="10.8" thickBot="1">
      <c r="A150" s="165">
        <v>1</v>
      </c>
      <c r="B150" s="166" t="s">
        <v>153</v>
      </c>
      <c r="C150" s="167" t="s">
        <v>153</v>
      </c>
      <c r="D150" s="167" t="s">
        <v>153</v>
      </c>
    </row>
    <row r="151" spans="1:4" ht="10.8" thickBot="1">
      <c r="A151" s="165">
        <v>2</v>
      </c>
      <c r="B151" s="166" t="s">
        <v>153</v>
      </c>
      <c r="C151" s="167" t="s">
        <v>153</v>
      </c>
      <c r="D151" s="167" t="s">
        <v>153</v>
      </c>
    </row>
    <row r="152" spans="1:4" ht="10.8" thickBot="1">
      <c r="A152" s="165">
        <v>3</v>
      </c>
      <c r="B152" s="166" t="s">
        <v>153</v>
      </c>
      <c r="C152" s="167" t="s">
        <v>153</v>
      </c>
      <c r="D152" s="167" t="s">
        <v>153</v>
      </c>
    </row>
    <row r="153" spans="1:4" ht="10.8" thickBot="1">
      <c r="A153" s="165">
        <v>4</v>
      </c>
      <c r="B153" s="166" t="s">
        <v>153</v>
      </c>
      <c r="C153" s="167" t="s">
        <v>153</v>
      </c>
      <c r="D153" s="167" t="s">
        <v>153</v>
      </c>
    </row>
    <row r="154" spans="1:4" ht="10.8" thickBot="1">
      <c r="A154" s="165">
        <v>5</v>
      </c>
      <c r="B154" s="167" t="s">
        <v>153</v>
      </c>
      <c r="C154" s="167" t="s">
        <v>153</v>
      </c>
      <c r="D154" s="167" t="s">
        <v>153</v>
      </c>
    </row>
    <row r="155" spans="1:4" ht="10.8" thickBot="1">
      <c r="A155" s="165">
        <v>6</v>
      </c>
      <c r="B155" s="167" t="s">
        <v>153</v>
      </c>
      <c r="C155" s="167" t="s">
        <v>153</v>
      </c>
      <c r="D155" s="167" t="s">
        <v>153</v>
      </c>
    </row>
    <row r="156" spans="1:4" ht="10.8" thickBot="1">
      <c r="A156" s="165">
        <v>7</v>
      </c>
      <c r="B156" s="167" t="s">
        <v>153</v>
      </c>
      <c r="C156" s="167" t="s">
        <v>153</v>
      </c>
      <c r="D156" s="167" t="s">
        <v>153</v>
      </c>
    </row>
    <row r="157" spans="1:4" ht="10.8" thickBot="1">
      <c r="A157" s="165">
        <v>8</v>
      </c>
      <c r="B157" s="167" t="s">
        <v>153</v>
      </c>
      <c r="C157" s="167" t="s">
        <v>153</v>
      </c>
      <c r="D157" s="167" t="s">
        <v>153</v>
      </c>
    </row>
    <row r="158" spans="1:4" ht="10.8" thickBot="1">
      <c r="A158" s="165">
        <v>9</v>
      </c>
      <c r="B158" s="167" t="s">
        <v>153</v>
      </c>
      <c r="C158" s="167" t="s">
        <v>153</v>
      </c>
      <c r="D158" s="167" t="s">
        <v>153</v>
      </c>
    </row>
    <row r="159" spans="1:4" ht="10.8" thickBot="1">
      <c r="A159" s="165">
        <v>10</v>
      </c>
      <c r="B159" s="167" t="s">
        <v>153</v>
      </c>
      <c r="C159" s="167" t="s">
        <v>153</v>
      </c>
      <c r="D159" s="167" t="s">
        <v>153</v>
      </c>
    </row>
    <row r="160" spans="1:4" ht="10.8" thickBot="1">
      <c r="A160" s="165">
        <v>11</v>
      </c>
      <c r="B160" s="167" t="s">
        <v>153</v>
      </c>
      <c r="C160" s="167" t="s">
        <v>153</v>
      </c>
      <c r="D160" s="167" t="s">
        <v>153</v>
      </c>
    </row>
    <row r="161" spans="1:4" ht="10.8" thickBot="1">
      <c r="A161" s="165">
        <v>12</v>
      </c>
      <c r="B161" s="167" t="s">
        <v>153</v>
      </c>
      <c r="C161" s="167" t="s">
        <v>153</v>
      </c>
      <c r="D161" s="167" t="s">
        <v>153</v>
      </c>
    </row>
    <row r="162" spans="1:4" ht="10.8" thickBot="1">
      <c r="A162" s="165">
        <v>13</v>
      </c>
      <c r="B162" s="167" t="s">
        <v>153</v>
      </c>
      <c r="C162" s="167" t="s">
        <v>153</v>
      </c>
      <c r="D162" s="167" t="s">
        <v>153</v>
      </c>
    </row>
    <row r="163" spans="1:4" ht="10.8" thickBot="1">
      <c r="A163" s="165">
        <v>14</v>
      </c>
      <c r="B163" s="167" t="s">
        <v>153</v>
      </c>
      <c r="C163" s="167" t="s">
        <v>153</v>
      </c>
      <c r="D163" s="167" t="s">
        <v>153</v>
      </c>
    </row>
    <row r="164" spans="1:4" ht="10.8" thickBot="1">
      <c r="A164" s="165">
        <v>15</v>
      </c>
      <c r="B164" s="167" t="s">
        <v>153</v>
      </c>
      <c r="C164" s="167" t="s">
        <v>153</v>
      </c>
      <c r="D164" s="167" t="s">
        <v>153</v>
      </c>
    </row>
    <row r="166" spans="1:4" ht="10.8" thickBot="1"/>
    <row r="167" spans="1:4" ht="21" thickBot="1">
      <c r="A167" s="160"/>
      <c r="B167" s="162" t="s">
        <v>190</v>
      </c>
    </row>
    <row r="168" spans="1:4" ht="10.8" thickBot="1">
      <c r="A168" s="176">
        <v>1</v>
      </c>
      <c r="B168" s="177" t="s">
        <v>153</v>
      </c>
    </row>
    <row r="169" spans="1:4" ht="10.8" thickBot="1">
      <c r="A169" s="176">
        <v>2</v>
      </c>
      <c r="B169" s="177" t="s">
        <v>153</v>
      </c>
    </row>
    <row r="170" spans="1:4">
      <c r="A170" s="176">
        <v>3</v>
      </c>
      <c r="B170" s="177" t="s">
        <v>153</v>
      </c>
    </row>
  </sheetData>
  <mergeCells count="1">
    <mergeCell ref="A70:A72"/>
  </mergeCells>
  <pageMargins left="0.7" right="0.7" top="0.75" bottom="0.75" header="0.3" footer="0.3"/>
  <pageSetup paperSize="9" orientation="portrait" r:id="rId1"/>
  <headerFooter>
    <oddHeader>&amp;C1. Miljøledelse og handlingsplaner</oddHeader>
    <oddFooter>Side &amp;P af &amp;N</oddFooter>
  </headerFooter>
  <rowBreaks count="4" manualBreakCount="4">
    <brk id="46" max="16383" man="1"/>
    <brk id="66" max="16383" man="1"/>
    <brk id="110" max="16383" man="1"/>
    <brk id="145" max="16383" man="1"/>
  </rowBreaks>
</worksheet>
</file>

<file path=xl/worksheets/sheet5.xml><?xml version="1.0" encoding="utf-8"?>
<worksheet xmlns="http://schemas.openxmlformats.org/spreadsheetml/2006/main" xmlns:r="http://schemas.openxmlformats.org/officeDocument/2006/relationships">
  <sheetPr>
    <tabColor rgb="FF0070C0"/>
  </sheetPr>
  <dimension ref="A1:M85"/>
  <sheetViews>
    <sheetView view="pageLayout" topLeftCell="C79" zoomScaleNormal="100" zoomScaleSheetLayoutView="100" workbookViewId="0">
      <selection activeCell="K93" sqref="K93"/>
    </sheetView>
  </sheetViews>
  <sheetFormatPr defaultRowHeight="14.4"/>
  <cols>
    <col min="1" max="4" width="9.33203125" bestFit="1" customWidth="1"/>
    <col min="5" max="5" width="10.88671875" customWidth="1"/>
    <col min="6" max="7" width="9.6640625" bestFit="1" customWidth="1"/>
    <col min="8" max="8" width="12.109375" customWidth="1"/>
    <col min="9" max="9" width="6" customWidth="1"/>
    <col min="10" max="10" width="46.6640625" customWidth="1"/>
    <col min="13" max="13" width="10.44140625" customWidth="1"/>
  </cols>
  <sheetData>
    <row r="1" spans="1:13">
      <c r="A1" s="17" t="s">
        <v>226</v>
      </c>
      <c r="B1" s="11"/>
      <c r="C1" s="12"/>
      <c r="D1" s="10" t="s">
        <v>206</v>
      </c>
      <c r="E1" s="13">
        <v>37</v>
      </c>
      <c r="F1" s="10"/>
      <c r="G1" s="10" t="s">
        <v>207</v>
      </c>
      <c r="J1" s="79" t="s">
        <v>254</v>
      </c>
      <c r="K1" s="68"/>
      <c r="L1" s="68"/>
      <c r="M1" s="68"/>
    </row>
    <row r="2" spans="1:13" ht="16.8">
      <c r="A2" s="51"/>
      <c r="B2" s="51" t="s">
        <v>208</v>
      </c>
      <c r="C2" s="51" t="s">
        <v>209</v>
      </c>
      <c r="D2" s="51" t="s">
        <v>210</v>
      </c>
      <c r="E2" s="51" t="s">
        <v>211</v>
      </c>
      <c r="F2" s="51" t="s">
        <v>212</v>
      </c>
      <c r="G2" s="51" t="s">
        <v>213</v>
      </c>
      <c r="H2" s="51" t="s">
        <v>214</v>
      </c>
      <c r="J2" s="69" t="s">
        <v>270</v>
      </c>
      <c r="K2" s="69" t="s">
        <v>228</v>
      </c>
      <c r="L2" s="69" t="s">
        <v>229</v>
      </c>
      <c r="M2" s="69" t="s">
        <v>230</v>
      </c>
    </row>
    <row r="3" spans="1:13">
      <c r="A3" s="18">
        <v>0</v>
      </c>
      <c r="B3" s="19">
        <v>40189</v>
      </c>
      <c r="C3" s="20">
        <v>17700</v>
      </c>
      <c r="D3" s="20">
        <v>3500</v>
      </c>
      <c r="E3" s="20">
        <v>30</v>
      </c>
      <c r="F3" s="20">
        <f>(E1*D3)/E3</f>
        <v>4316.666666666667</v>
      </c>
      <c r="G3" s="20">
        <f>D3/E3*30.5</f>
        <v>3558.3333333333335</v>
      </c>
      <c r="H3" s="21">
        <f>G3*E1</f>
        <v>131658.33333333334</v>
      </c>
      <c r="J3" s="72" t="s">
        <v>255</v>
      </c>
      <c r="K3" s="70">
        <v>7</v>
      </c>
      <c r="L3" s="71"/>
      <c r="M3" s="71"/>
    </row>
    <row r="4" spans="1:13">
      <c r="A4" s="18">
        <v>0</v>
      </c>
      <c r="B4" s="19">
        <v>40221</v>
      </c>
      <c r="C4" s="20">
        <v>22500</v>
      </c>
      <c r="D4" s="20">
        <f>C4-C3</f>
        <v>4800</v>
      </c>
      <c r="E4" s="20">
        <f>B4-B3</f>
        <v>32</v>
      </c>
      <c r="F4" s="20">
        <f>D4*E1/E4</f>
        <v>5550</v>
      </c>
      <c r="G4" s="20">
        <f>D4/E4*30.5</f>
        <v>4575</v>
      </c>
      <c r="H4" s="21">
        <f>G4*E1</f>
        <v>169275</v>
      </c>
      <c r="J4" s="72" t="s">
        <v>231</v>
      </c>
      <c r="K4" s="70">
        <v>8</v>
      </c>
      <c r="L4" s="71"/>
      <c r="M4" s="71"/>
    </row>
    <row r="5" spans="1:13">
      <c r="A5" s="22" t="s">
        <v>215</v>
      </c>
      <c r="B5" s="23"/>
      <c r="C5" s="24"/>
      <c r="D5" s="25"/>
      <c r="E5" s="26" t="s">
        <v>153</v>
      </c>
      <c r="F5" s="25"/>
      <c r="G5" s="26"/>
      <c r="H5" s="27" t="s">
        <v>153</v>
      </c>
      <c r="J5" s="72" t="s">
        <v>232</v>
      </c>
      <c r="K5" s="70">
        <v>3.75</v>
      </c>
      <c r="L5" s="71"/>
      <c r="M5" s="71"/>
    </row>
    <row r="6" spans="1:13">
      <c r="A6" s="22">
        <v>1</v>
      </c>
      <c r="B6" s="23"/>
      <c r="C6" s="24"/>
      <c r="D6" s="25">
        <f>C6-C5</f>
        <v>0</v>
      </c>
      <c r="E6" s="26">
        <f>B6-B5</f>
        <v>0</v>
      </c>
      <c r="F6" s="25" t="e">
        <f>D6*E1/E6</f>
        <v>#DIV/0!</v>
      </c>
      <c r="G6" s="25" t="e">
        <f>D6/E6*30.5</f>
        <v>#DIV/0!</v>
      </c>
      <c r="H6" s="27" t="e">
        <f>G6*E1</f>
        <v>#DIV/0!</v>
      </c>
      <c r="J6" s="72" t="s">
        <v>233</v>
      </c>
      <c r="K6" s="70">
        <v>37</v>
      </c>
      <c r="L6" s="71"/>
      <c r="M6" s="71"/>
    </row>
    <row r="7" spans="1:13">
      <c r="A7" s="22">
        <v>2</v>
      </c>
      <c r="B7" s="23"/>
      <c r="C7" s="24"/>
      <c r="D7" s="25">
        <f t="shared" ref="D7:D24" si="0">C7-C6</f>
        <v>0</v>
      </c>
      <c r="E7" s="26">
        <f t="shared" ref="E7:E24" si="1">B7-B6</f>
        <v>0</v>
      </c>
      <c r="F7" s="25" t="e">
        <f>D7*E1/E7</f>
        <v>#DIV/0!</v>
      </c>
      <c r="G7" s="25" t="e">
        <f t="shared" ref="G7:G24" si="2">D7/E7*30.5</f>
        <v>#DIV/0!</v>
      </c>
      <c r="H7" s="27" t="e">
        <f>G7*E1</f>
        <v>#DIV/0!</v>
      </c>
      <c r="J7" s="72" t="s">
        <v>234</v>
      </c>
      <c r="K7" s="70">
        <v>365</v>
      </c>
      <c r="L7" s="71"/>
      <c r="M7" s="71"/>
    </row>
    <row r="8" spans="1:13">
      <c r="A8" s="22">
        <v>3</v>
      </c>
      <c r="B8" s="23" t="s">
        <v>153</v>
      </c>
      <c r="C8" s="24" t="s">
        <v>153</v>
      </c>
      <c r="D8" s="25" t="e">
        <f t="shared" si="0"/>
        <v>#VALUE!</v>
      </c>
      <c r="E8" s="26" t="e">
        <f t="shared" si="1"/>
        <v>#VALUE!</v>
      </c>
      <c r="F8" s="25" t="e">
        <f t="shared" ref="F8" si="3">D8*E3/E8</f>
        <v>#VALUE!</v>
      </c>
      <c r="G8" s="25" t="e">
        <f t="shared" si="2"/>
        <v>#VALUE!</v>
      </c>
      <c r="H8" s="27" t="e">
        <f>G8*E1</f>
        <v>#VALUE!</v>
      </c>
      <c r="J8" s="72" t="s">
        <v>253</v>
      </c>
      <c r="K8" s="70">
        <v>100</v>
      </c>
      <c r="L8" s="71"/>
      <c r="M8" s="71"/>
    </row>
    <row r="9" spans="1:13">
      <c r="A9" s="22">
        <v>4</v>
      </c>
      <c r="B9" s="23" t="s">
        <v>153</v>
      </c>
      <c r="C9" s="24" t="s">
        <v>153</v>
      </c>
      <c r="D9" s="25" t="e">
        <f t="shared" si="0"/>
        <v>#VALUE!</v>
      </c>
      <c r="E9" s="26" t="e">
        <f t="shared" si="1"/>
        <v>#VALUE!</v>
      </c>
      <c r="F9" s="25" t="e">
        <f>D9*E3/E9</f>
        <v>#VALUE!</v>
      </c>
      <c r="G9" s="25" t="e">
        <f t="shared" si="2"/>
        <v>#VALUE!</v>
      </c>
      <c r="H9" s="27" t="e">
        <f t="shared" ref="H9" si="4">G9*E4</f>
        <v>#VALUE!</v>
      </c>
      <c r="J9" s="72" t="s">
        <v>235</v>
      </c>
      <c r="K9" s="70">
        <v>0.6</v>
      </c>
      <c r="L9" s="71"/>
      <c r="M9" s="71"/>
    </row>
    <row r="10" spans="1:13">
      <c r="A10" s="22">
        <v>5</v>
      </c>
      <c r="B10" s="23" t="s">
        <v>153</v>
      </c>
      <c r="C10" s="24" t="s">
        <v>153</v>
      </c>
      <c r="D10" s="25" t="e">
        <f t="shared" si="0"/>
        <v>#VALUE!</v>
      </c>
      <c r="E10" s="26" t="e">
        <f t="shared" si="1"/>
        <v>#VALUE!</v>
      </c>
      <c r="F10" s="25" t="e">
        <f>D10*E3/E10</f>
        <v>#VALUE!</v>
      </c>
      <c r="G10" s="25" t="e">
        <f t="shared" si="2"/>
        <v>#VALUE!</v>
      </c>
      <c r="H10" s="27" t="e">
        <f>G10*E1</f>
        <v>#VALUE!</v>
      </c>
      <c r="J10" s="72" t="s">
        <v>236</v>
      </c>
      <c r="K10" s="70">
        <v>1500</v>
      </c>
      <c r="L10" s="71"/>
      <c r="M10" s="71"/>
    </row>
    <row r="11" spans="1:13">
      <c r="A11" s="22">
        <v>6</v>
      </c>
      <c r="B11" s="23" t="s">
        <v>153</v>
      </c>
      <c r="C11" s="24" t="s">
        <v>153</v>
      </c>
      <c r="D11" s="25" t="e">
        <f t="shared" si="0"/>
        <v>#VALUE!</v>
      </c>
      <c r="E11" s="26" t="e">
        <f t="shared" si="1"/>
        <v>#VALUE!</v>
      </c>
      <c r="F11" s="25" t="e">
        <f>D11*E3/E11</f>
        <v>#VALUE!</v>
      </c>
      <c r="G11" s="25" t="e">
        <f t="shared" si="2"/>
        <v>#VALUE!</v>
      </c>
      <c r="H11" s="27" t="e">
        <f>G11*E1</f>
        <v>#VALUE!</v>
      </c>
      <c r="J11" s="72" t="s">
        <v>237</v>
      </c>
      <c r="K11" s="70">
        <v>0</v>
      </c>
      <c r="L11" s="71"/>
      <c r="M11" s="71"/>
    </row>
    <row r="12" spans="1:13">
      <c r="A12" s="22">
        <v>7</v>
      </c>
      <c r="B12" s="23" t="s">
        <v>153</v>
      </c>
      <c r="C12" s="24" t="s">
        <v>153</v>
      </c>
      <c r="D12" s="25" t="e">
        <f t="shared" si="0"/>
        <v>#VALUE!</v>
      </c>
      <c r="E12" s="26" t="e">
        <f t="shared" si="1"/>
        <v>#VALUE!</v>
      </c>
      <c r="F12" s="25" t="e">
        <f>D12*E3/E12</f>
        <v>#VALUE!</v>
      </c>
      <c r="G12" s="25" t="e">
        <f t="shared" si="2"/>
        <v>#VALUE!</v>
      </c>
      <c r="H12" s="27" t="e">
        <f>G12*E1</f>
        <v>#VALUE!</v>
      </c>
      <c r="J12" s="72" t="s">
        <v>238</v>
      </c>
      <c r="K12" s="71"/>
      <c r="L12" s="73">
        <f>K3*K4*K7*K8*K9</f>
        <v>1226400</v>
      </c>
      <c r="M12" s="74">
        <f>L12*K6/1000</f>
        <v>45376.800000000003</v>
      </c>
    </row>
    <row r="13" spans="1:13">
      <c r="A13" s="22">
        <v>8</v>
      </c>
      <c r="B13" s="23" t="s">
        <v>153</v>
      </c>
      <c r="C13" s="24" t="s">
        <v>153</v>
      </c>
      <c r="D13" s="25" t="e">
        <f t="shared" si="0"/>
        <v>#VALUE!</v>
      </c>
      <c r="E13" s="26" t="e">
        <f t="shared" si="1"/>
        <v>#VALUE!</v>
      </c>
      <c r="F13" s="25" t="e">
        <f>D13*E3/E13</f>
        <v>#VALUE!</v>
      </c>
      <c r="G13" s="25" t="e">
        <f t="shared" si="2"/>
        <v>#VALUE!</v>
      </c>
      <c r="H13" s="27" t="e">
        <f>G13*E1</f>
        <v>#VALUE!</v>
      </c>
      <c r="J13" s="72" t="s">
        <v>239</v>
      </c>
      <c r="K13" s="71"/>
      <c r="L13" s="73">
        <f>K3*K5*K7*K8*K9</f>
        <v>574875</v>
      </c>
      <c r="M13" s="74">
        <f>L13*K6/1000</f>
        <v>21270.375</v>
      </c>
    </row>
    <row r="14" spans="1:13">
      <c r="A14" s="22">
        <v>9</v>
      </c>
      <c r="B14" s="23" t="s">
        <v>153</v>
      </c>
      <c r="C14" s="24" t="s">
        <v>153</v>
      </c>
      <c r="D14" s="25" t="e">
        <f t="shared" si="0"/>
        <v>#VALUE!</v>
      </c>
      <c r="E14" s="26" t="e">
        <f t="shared" si="1"/>
        <v>#VALUE!</v>
      </c>
      <c r="F14" s="25" t="e">
        <f>D14*E3/E14</f>
        <v>#VALUE!</v>
      </c>
      <c r="G14" s="25" t="e">
        <f t="shared" si="2"/>
        <v>#VALUE!</v>
      </c>
      <c r="H14" s="27" t="e">
        <f>G14*E1</f>
        <v>#VALUE!</v>
      </c>
      <c r="J14" s="72" t="s">
        <v>240</v>
      </c>
      <c r="K14" s="75"/>
      <c r="L14" s="73">
        <f>L12-L13</f>
        <v>651525</v>
      </c>
      <c r="M14" s="74">
        <f>M12-M13</f>
        <v>24106.425000000003</v>
      </c>
    </row>
    <row r="15" spans="1:13">
      <c r="A15" s="22">
        <v>10</v>
      </c>
      <c r="B15" s="23" t="s">
        <v>153</v>
      </c>
      <c r="C15" s="24" t="s">
        <v>153</v>
      </c>
      <c r="D15" s="25" t="e">
        <f t="shared" si="0"/>
        <v>#VALUE!</v>
      </c>
      <c r="E15" s="26" t="e">
        <f t="shared" si="1"/>
        <v>#VALUE!</v>
      </c>
      <c r="F15" s="25" t="e">
        <f>D15*E3/E15</f>
        <v>#VALUE!</v>
      </c>
      <c r="G15" s="25" t="e">
        <f t="shared" si="2"/>
        <v>#VALUE!</v>
      </c>
      <c r="H15" s="27" t="e">
        <f>G15*E1</f>
        <v>#VALUE!</v>
      </c>
      <c r="J15" s="72" t="s">
        <v>241</v>
      </c>
      <c r="K15" s="71"/>
      <c r="L15" s="76"/>
      <c r="M15" s="77">
        <f>(K10+K11)*K8/M14</f>
        <v>6.2224075116903474</v>
      </c>
    </row>
    <row r="16" spans="1:13">
      <c r="A16" s="22">
        <v>11</v>
      </c>
      <c r="B16" s="23" t="s">
        <v>153</v>
      </c>
      <c r="C16" s="24" t="s">
        <v>153</v>
      </c>
      <c r="D16" s="25" t="e">
        <f t="shared" si="0"/>
        <v>#VALUE!</v>
      </c>
      <c r="E16" s="26" t="e">
        <f t="shared" si="1"/>
        <v>#VALUE!</v>
      </c>
      <c r="F16" s="25" t="e">
        <f>D16*E3/E16</f>
        <v>#VALUE!</v>
      </c>
      <c r="G16" s="25" t="e">
        <f t="shared" si="2"/>
        <v>#VALUE!</v>
      </c>
      <c r="H16" s="27" t="e">
        <f>G16*E1</f>
        <v>#VALUE!</v>
      </c>
      <c r="J16" s="78" t="s">
        <v>242</v>
      </c>
      <c r="K16" s="71"/>
      <c r="L16" s="73">
        <f>L14*10</f>
        <v>6515250</v>
      </c>
      <c r="M16" s="74">
        <f>(M14*10)-((K10+K11)*100)</f>
        <v>91064.250000000029</v>
      </c>
    </row>
    <row r="17" spans="1:13">
      <c r="A17" s="22">
        <v>13</v>
      </c>
      <c r="B17" s="23" t="s">
        <v>153</v>
      </c>
      <c r="C17" s="24" t="s">
        <v>153</v>
      </c>
      <c r="D17" s="25" t="e">
        <f t="shared" si="0"/>
        <v>#VALUE!</v>
      </c>
      <c r="E17" s="26" t="e">
        <f t="shared" si="1"/>
        <v>#VALUE!</v>
      </c>
      <c r="F17" s="25" t="e">
        <f>D17*E3/E17</f>
        <v>#VALUE!</v>
      </c>
      <c r="G17" s="25" t="e">
        <f t="shared" si="2"/>
        <v>#VALUE!</v>
      </c>
      <c r="H17" s="27" t="e">
        <f>G17*E1</f>
        <v>#VALUE!</v>
      </c>
    </row>
    <row r="18" spans="1:13">
      <c r="A18" s="22">
        <v>14</v>
      </c>
      <c r="B18" s="23" t="s">
        <v>153</v>
      </c>
      <c r="C18" s="24" t="s">
        <v>153</v>
      </c>
      <c r="D18" s="25" t="e">
        <f t="shared" si="0"/>
        <v>#VALUE!</v>
      </c>
      <c r="E18" s="26" t="e">
        <f t="shared" si="1"/>
        <v>#VALUE!</v>
      </c>
      <c r="F18" s="25" t="e">
        <f>D18*E3/E18</f>
        <v>#VALUE!</v>
      </c>
      <c r="G18" s="25" t="e">
        <f t="shared" si="2"/>
        <v>#VALUE!</v>
      </c>
      <c r="H18" s="27" t="e">
        <f>G18*E1</f>
        <v>#VALUE!</v>
      </c>
      <c r="J18" s="52" t="s">
        <v>271</v>
      </c>
      <c r="K18" s="52" t="s">
        <v>228</v>
      </c>
      <c r="L18" s="52" t="s">
        <v>229</v>
      </c>
      <c r="M18" s="52" t="s">
        <v>230</v>
      </c>
    </row>
    <row r="19" spans="1:13">
      <c r="A19" s="22">
        <v>15</v>
      </c>
      <c r="B19" s="23" t="s">
        <v>153</v>
      </c>
      <c r="C19" s="24" t="s">
        <v>153</v>
      </c>
      <c r="D19" s="25" t="e">
        <f t="shared" si="0"/>
        <v>#VALUE!</v>
      </c>
      <c r="E19" s="26" t="e">
        <f t="shared" si="1"/>
        <v>#VALUE!</v>
      </c>
      <c r="F19" s="25" t="e">
        <f>D19*E3/E19</f>
        <v>#VALUE!</v>
      </c>
      <c r="G19" s="25" t="e">
        <f t="shared" si="2"/>
        <v>#VALUE!</v>
      </c>
      <c r="H19" s="27" t="e">
        <f>G19*E1</f>
        <v>#VALUE!</v>
      </c>
      <c r="J19" s="55" t="s">
        <v>256</v>
      </c>
      <c r="K19" s="53">
        <v>2</v>
      </c>
      <c r="L19" s="54"/>
      <c r="M19" s="54"/>
    </row>
    <row r="20" spans="1:13">
      <c r="A20" s="22">
        <v>16</v>
      </c>
      <c r="B20" s="23" t="s">
        <v>153</v>
      </c>
      <c r="C20" s="24" t="s">
        <v>153</v>
      </c>
      <c r="D20" s="25" t="e">
        <f t="shared" si="0"/>
        <v>#VALUE!</v>
      </c>
      <c r="E20" s="26" t="e">
        <f t="shared" si="1"/>
        <v>#VALUE!</v>
      </c>
      <c r="F20" s="25" t="e">
        <f>D20*E3/E20</f>
        <v>#VALUE!</v>
      </c>
      <c r="G20" s="25" t="e">
        <f t="shared" si="2"/>
        <v>#VALUE!</v>
      </c>
      <c r="H20" s="27" t="e">
        <f>G20*E1</f>
        <v>#VALUE!</v>
      </c>
      <c r="J20" s="55" t="s">
        <v>257</v>
      </c>
      <c r="K20" s="53">
        <v>4</v>
      </c>
      <c r="L20" s="54"/>
      <c r="M20" s="54"/>
    </row>
    <row r="21" spans="1:13">
      <c r="A21" s="22">
        <v>17</v>
      </c>
      <c r="B21" s="23" t="s">
        <v>153</v>
      </c>
      <c r="C21" s="24" t="s">
        <v>153</v>
      </c>
      <c r="D21" s="25" t="e">
        <f t="shared" si="0"/>
        <v>#VALUE!</v>
      </c>
      <c r="E21" s="26" t="e">
        <f t="shared" si="1"/>
        <v>#VALUE!</v>
      </c>
      <c r="F21" s="25" t="e">
        <f>D21*E3/E21</f>
        <v>#VALUE!</v>
      </c>
      <c r="G21" s="25" t="e">
        <f t="shared" si="2"/>
        <v>#VALUE!</v>
      </c>
      <c r="H21" s="27" t="e">
        <f>G21*E1</f>
        <v>#VALUE!</v>
      </c>
      <c r="J21" s="55" t="s">
        <v>258</v>
      </c>
      <c r="K21" s="53">
        <v>0</v>
      </c>
      <c r="L21" s="54"/>
      <c r="M21" s="54"/>
    </row>
    <row r="22" spans="1:13">
      <c r="A22" s="22">
        <v>18</v>
      </c>
      <c r="B22" s="23" t="s">
        <v>153</v>
      </c>
      <c r="C22" s="24" t="s">
        <v>153</v>
      </c>
      <c r="D22" s="25" t="e">
        <f t="shared" si="0"/>
        <v>#VALUE!</v>
      </c>
      <c r="E22" s="26" t="e">
        <f t="shared" si="1"/>
        <v>#VALUE!</v>
      </c>
      <c r="F22" s="25" t="e">
        <f>D22*E3/E22</f>
        <v>#VALUE!</v>
      </c>
      <c r="G22" s="25" t="e">
        <f t="shared" si="2"/>
        <v>#VALUE!</v>
      </c>
      <c r="H22" s="27" t="e">
        <f>G22*E1</f>
        <v>#VALUE!</v>
      </c>
      <c r="J22" s="55" t="s">
        <v>233</v>
      </c>
      <c r="K22" s="53">
        <v>37</v>
      </c>
      <c r="L22" s="54"/>
      <c r="M22" s="54"/>
    </row>
    <row r="23" spans="1:13">
      <c r="A23" s="22">
        <v>19</v>
      </c>
      <c r="B23" s="23" t="s">
        <v>153</v>
      </c>
      <c r="C23" s="24" t="s">
        <v>153</v>
      </c>
      <c r="D23" s="25" t="e">
        <f t="shared" si="0"/>
        <v>#VALUE!</v>
      </c>
      <c r="E23" s="26" t="e">
        <f t="shared" si="1"/>
        <v>#VALUE!</v>
      </c>
      <c r="F23" s="25" t="e">
        <f>D23*E3/E23</f>
        <v>#VALUE!</v>
      </c>
      <c r="G23" s="25" t="e">
        <f t="shared" si="2"/>
        <v>#VALUE!</v>
      </c>
      <c r="H23" s="27" t="e">
        <f>G23*E1</f>
        <v>#VALUE!</v>
      </c>
      <c r="J23" s="55" t="s">
        <v>234</v>
      </c>
      <c r="K23" s="53">
        <v>365</v>
      </c>
      <c r="L23" s="54"/>
      <c r="M23" s="54"/>
    </row>
    <row r="24" spans="1:13">
      <c r="A24" s="22">
        <v>20</v>
      </c>
      <c r="B24" s="23" t="s">
        <v>153</v>
      </c>
      <c r="C24" s="24" t="s">
        <v>153</v>
      </c>
      <c r="D24" s="25" t="e">
        <f t="shared" si="0"/>
        <v>#VALUE!</v>
      </c>
      <c r="E24" s="26" t="e">
        <f t="shared" si="1"/>
        <v>#VALUE!</v>
      </c>
      <c r="F24" s="25" t="e">
        <f>D24*E3/E24</f>
        <v>#VALUE!</v>
      </c>
      <c r="G24" s="25" t="e">
        <f t="shared" si="2"/>
        <v>#VALUE!</v>
      </c>
      <c r="H24" s="27" t="e">
        <f>G24*E1</f>
        <v>#VALUE!</v>
      </c>
      <c r="J24" s="55" t="s">
        <v>259</v>
      </c>
      <c r="K24" s="53">
        <v>50</v>
      </c>
      <c r="L24" s="54"/>
      <c r="M24" s="54"/>
    </row>
    <row r="25" spans="1:13">
      <c r="A25" s="22"/>
      <c r="B25" s="23"/>
      <c r="C25" s="24"/>
      <c r="D25" s="25" t="s">
        <v>216</v>
      </c>
      <c r="E25" s="26" t="s">
        <v>216</v>
      </c>
      <c r="F25" s="26"/>
      <c r="G25" s="25"/>
      <c r="H25" s="27"/>
      <c r="J25" s="55" t="s">
        <v>260</v>
      </c>
      <c r="K25" s="53">
        <v>3786</v>
      </c>
      <c r="L25" s="54"/>
      <c r="M25" s="54"/>
    </row>
    <row r="26" spans="1:13">
      <c r="J26" s="55" t="s">
        <v>237</v>
      </c>
      <c r="K26" s="53">
        <v>500</v>
      </c>
      <c r="L26" s="54"/>
      <c r="M26" s="54"/>
    </row>
    <row r="27" spans="1:13">
      <c r="J27" s="55" t="s">
        <v>261</v>
      </c>
      <c r="K27" s="53">
        <v>134</v>
      </c>
      <c r="L27" s="54"/>
      <c r="M27" s="54"/>
    </row>
    <row r="28" spans="1:13">
      <c r="J28" s="55" t="s">
        <v>262</v>
      </c>
      <c r="K28" s="54"/>
      <c r="L28" s="56">
        <f>K19*K20*K23*K24</f>
        <v>146000</v>
      </c>
      <c r="M28" s="57">
        <f>L28*K22/1000</f>
        <v>5402</v>
      </c>
    </row>
    <row r="29" spans="1:13">
      <c r="J29" s="55" t="s">
        <v>263</v>
      </c>
      <c r="K29" s="54"/>
      <c r="L29" s="56">
        <f>K19*K21*K23*K24</f>
        <v>0</v>
      </c>
      <c r="M29" s="57">
        <f>((K19*K23*K24)/15000)*K27</f>
        <v>326.06666666666666</v>
      </c>
    </row>
    <row r="30" spans="1:13">
      <c r="J30" s="55" t="s">
        <v>240</v>
      </c>
      <c r="K30" s="58"/>
      <c r="L30" s="56">
        <f>L28-L29</f>
        <v>146000</v>
      </c>
      <c r="M30" s="57">
        <f>M28-M29</f>
        <v>5075.9333333333334</v>
      </c>
    </row>
    <row r="31" spans="1:13">
      <c r="J31" s="55" t="s">
        <v>241</v>
      </c>
      <c r="K31" s="54"/>
      <c r="L31" s="59"/>
      <c r="M31" s="60">
        <f>(K25+K26)/M30</f>
        <v>0.84437673202957753</v>
      </c>
    </row>
    <row r="32" spans="1:13">
      <c r="J32" s="80" t="s">
        <v>242</v>
      </c>
      <c r="K32" s="54"/>
      <c r="L32" s="56">
        <f>L30*10</f>
        <v>1460000</v>
      </c>
      <c r="M32" s="57">
        <f>(M30*10)-(K25+K26)</f>
        <v>46473.333333333336</v>
      </c>
    </row>
    <row r="38" spans="1:13" ht="15" thickBot="1">
      <c r="A38" s="17" t="s">
        <v>218</v>
      </c>
      <c r="B38" s="10" t="s">
        <v>217</v>
      </c>
      <c r="C38" s="14"/>
      <c r="D38" s="10"/>
      <c r="E38" s="10" t="s">
        <v>207</v>
      </c>
      <c r="F38" s="10"/>
      <c r="G38" s="10"/>
      <c r="J38" s="85" t="s">
        <v>227</v>
      </c>
      <c r="K38" s="85" t="s">
        <v>228</v>
      </c>
      <c r="L38" s="85" t="s">
        <v>229</v>
      </c>
      <c r="M38" s="85" t="s">
        <v>230</v>
      </c>
    </row>
    <row r="39" spans="1:13" ht="21" thickBot="1">
      <c r="A39" s="15"/>
      <c r="B39" s="16" t="s">
        <v>218</v>
      </c>
      <c r="C39" s="16" t="s">
        <v>209</v>
      </c>
      <c r="D39" s="16" t="s">
        <v>210</v>
      </c>
      <c r="E39" s="16" t="s">
        <v>219</v>
      </c>
      <c r="F39" s="16" t="s">
        <v>220</v>
      </c>
      <c r="G39" s="16" t="s">
        <v>221</v>
      </c>
      <c r="H39" s="16" t="s">
        <v>222</v>
      </c>
      <c r="J39" s="83" t="s">
        <v>272</v>
      </c>
      <c r="K39" s="90">
        <v>100</v>
      </c>
      <c r="L39" s="82"/>
      <c r="M39" s="82"/>
    </row>
    <row r="40" spans="1:13" ht="15" thickBot="1">
      <c r="A40" s="28">
        <v>0</v>
      </c>
      <c r="B40" s="29" t="s">
        <v>223</v>
      </c>
      <c r="C40" s="30">
        <v>14500</v>
      </c>
      <c r="D40" s="30">
        <v>12000</v>
      </c>
      <c r="E40" s="31">
        <v>37</v>
      </c>
      <c r="F40" s="32">
        <f>D40*E40</f>
        <v>444000</v>
      </c>
      <c r="G40" s="33">
        <v>40000</v>
      </c>
      <c r="H40" s="32"/>
      <c r="J40" s="83" t="s">
        <v>273</v>
      </c>
      <c r="K40" s="90">
        <v>0.5</v>
      </c>
      <c r="L40" s="82"/>
      <c r="M40" s="82"/>
    </row>
    <row r="41" spans="1:13" ht="15" thickBot="1">
      <c r="A41" s="34">
        <v>0</v>
      </c>
      <c r="B41" s="35" t="s">
        <v>224</v>
      </c>
      <c r="C41" s="36">
        <v>34400</v>
      </c>
      <c r="D41" s="36">
        <f>C41-C40</f>
        <v>19900</v>
      </c>
      <c r="E41" s="37">
        <v>37.25</v>
      </c>
      <c r="F41" s="32">
        <f>D41*E41</f>
        <v>741275</v>
      </c>
      <c r="G41" s="38">
        <v>45000</v>
      </c>
      <c r="H41" s="39">
        <f>F41/G41</f>
        <v>16.472777777777779</v>
      </c>
      <c r="J41" s="83" t="s">
        <v>265</v>
      </c>
      <c r="K41" s="90">
        <v>8</v>
      </c>
      <c r="L41" s="82"/>
      <c r="M41" s="82"/>
    </row>
    <row r="42" spans="1:13" ht="15" thickBot="1">
      <c r="A42" s="40">
        <v>1</v>
      </c>
      <c r="B42" s="41"/>
      <c r="C42" s="42"/>
      <c r="D42" s="43">
        <f>C42-C38</f>
        <v>0</v>
      </c>
      <c r="E42" s="44"/>
      <c r="F42" s="45">
        <f>D42*E42</f>
        <v>0</v>
      </c>
      <c r="G42" s="46"/>
      <c r="H42" s="45" t="e">
        <f>F42/G42</f>
        <v>#DIV/0!</v>
      </c>
      <c r="J42" s="83" t="s">
        <v>266</v>
      </c>
      <c r="K42" s="90">
        <v>4</v>
      </c>
      <c r="L42" s="82"/>
      <c r="M42" s="82"/>
    </row>
    <row r="43" spans="1:13" ht="15" thickBot="1">
      <c r="A43" s="40">
        <v>2</v>
      </c>
      <c r="B43" s="41"/>
      <c r="C43" s="42"/>
      <c r="D43" s="43">
        <f>C43-C42</f>
        <v>0</v>
      </c>
      <c r="E43" s="44"/>
      <c r="F43" s="45">
        <f t="shared" ref="F43:F61" si="5">D43*E43</f>
        <v>0</v>
      </c>
      <c r="G43" s="46"/>
      <c r="H43" s="45" t="e">
        <f>F43/G43</f>
        <v>#DIV/0!</v>
      </c>
      <c r="J43" s="83" t="s">
        <v>233</v>
      </c>
      <c r="K43" s="90">
        <v>37</v>
      </c>
      <c r="L43" s="82"/>
      <c r="M43" s="82"/>
    </row>
    <row r="44" spans="1:13" ht="15" thickBot="1">
      <c r="A44" s="40">
        <v>3</v>
      </c>
      <c r="B44" s="41" t="s">
        <v>153</v>
      </c>
      <c r="C44" s="42" t="s">
        <v>153</v>
      </c>
      <c r="D44" s="43" t="e">
        <f>C44-C43</f>
        <v>#VALUE!</v>
      </c>
      <c r="E44" s="44" t="s">
        <v>153</v>
      </c>
      <c r="F44" s="45" t="e">
        <f t="shared" si="5"/>
        <v>#VALUE!</v>
      </c>
      <c r="G44" s="46"/>
      <c r="H44" s="45" t="e">
        <f t="shared" ref="H44:H61" si="6">F44/G44</f>
        <v>#VALUE!</v>
      </c>
      <c r="J44" s="83" t="s">
        <v>267</v>
      </c>
      <c r="K44" s="90">
        <v>35</v>
      </c>
      <c r="L44" s="82"/>
      <c r="M44" s="82"/>
    </row>
    <row r="45" spans="1:13" ht="15" thickBot="1">
      <c r="A45" s="40">
        <v>4</v>
      </c>
      <c r="B45" s="41" t="s">
        <v>153</v>
      </c>
      <c r="C45" s="42" t="s">
        <v>153</v>
      </c>
      <c r="D45" s="43" t="e">
        <f t="shared" ref="D45:D60" si="7">C45-C44</f>
        <v>#VALUE!</v>
      </c>
      <c r="E45" s="44" t="s">
        <v>153</v>
      </c>
      <c r="F45" s="45" t="e">
        <f t="shared" si="5"/>
        <v>#VALUE!</v>
      </c>
      <c r="G45" s="46"/>
      <c r="H45" s="45" t="e">
        <f t="shared" si="6"/>
        <v>#VALUE!</v>
      </c>
      <c r="J45" s="83" t="s">
        <v>234</v>
      </c>
      <c r="K45" s="90">
        <v>365</v>
      </c>
      <c r="L45" s="82"/>
      <c r="M45" s="82"/>
    </row>
    <row r="46" spans="1:13" ht="15" thickBot="1">
      <c r="A46" s="40">
        <v>5</v>
      </c>
      <c r="B46" s="41" t="s">
        <v>153</v>
      </c>
      <c r="C46" s="42" t="s">
        <v>153</v>
      </c>
      <c r="D46" s="43" t="e">
        <f t="shared" si="7"/>
        <v>#VALUE!</v>
      </c>
      <c r="E46" s="44" t="s">
        <v>153</v>
      </c>
      <c r="F46" s="45" t="e">
        <f t="shared" si="5"/>
        <v>#VALUE!</v>
      </c>
      <c r="G46" s="46"/>
      <c r="H46" s="45" t="e">
        <f t="shared" si="6"/>
        <v>#VALUE!</v>
      </c>
      <c r="J46" s="83" t="s">
        <v>268</v>
      </c>
      <c r="K46" s="90">
        <v>50</v>
      </c>
      <c r="L46" s="82"/>
      <c r="M46" s="82"/>
    </row>
    <row r="47" spans="1:13" ht="15" thickBot="1">
      <c r="A47" s="40">
        <v>6</v>
      </c>
      <c r="B47" s="41" t="s">
        <v>153</v>
      </c>
      <c r="C47" s="42" t="s">
        <v>153</v>
      </c>
      <c r="D47" s="43" t="e">
        <f t="shared" si="7"/>
        <v>#VALUE!</v>
      </c>
      <c r="E47" s="44" t="s">
        <v>153</v>
      </c>
      <c r="F47" s="45" t="e">
        <f t="shared" si="5"/>
        <v>#VALUE!</v>
      </c>
      <c r="G47" s="46"/>
      <c r="H47" s="45" t="e">
        <f t="shared" si="6"/>
        <v>#VALUE!</v>
      </c>
      <c r="J47" s="83" t="s">
        <v>237</v>
      </c>
      <c r="K47" s="90">
        <v>0</v>
      </c>
      <c r="L47" s="82"/>
      <c r="M47" s="82"/>
    </row>
    <row r="48" spans="1:13" ht="15" thickBot="1">
      <c r="A48" s="40">
        <v>7</v>
      </c>
      <c r="B48" s="41" t="s">
        <v>153</v>
      </c>
      <c r="C48" s="42" t="s">
        <v>153</v>
      </c>
      <c r="D48" s="43" t="e">
        <f t="shared" si="7"/>
        <v>#VALUE!</v>
      </c>
      <c r="E48" s="44" t="s">
        <v>153</v>
      </c>
      <c r="F48" s="45" t="e">
        <f t="shared" si="5"/>
        <v>#VALUE!</v>
      </c>
      <c r="G48" s="46"/>
      <c r="H48" s="45" t="e">
        <f t="shared" si="6"/>
        <v>#VALUE!</v>
      </c>
      <c r="J48" s="83" t="s">
        <v>238</v>
      </c>
      <c r="K48" s="82"/>
      <c r="L48" s="87">
        <f>K39*K40*K41*K45</f>
        <v>146000</v>
      </c>
      <c r="M48" s="86">
        <f>(L48*K43+(0.3*K44*L48))/1000</f>
        <v>6935</v>
      </c>
    </row>
    <row r="49" spans="1:13" ht="15" thickBot="1">
      <c r="A49" s="40">
        <v>8</v>
      </c>
      <c r="B49" s="41" t="s">
        <v>153</v>
      </c>
      <c r="C49" s="42" t="s">
        <v>153</v>
      </c>
      <c r="D49" s="43" t="e">
        <f t="shared" si="7"/>
        <v>#VALUE!</v>
      </c>
      <c r="E49" s="44" t="s">
        <v>153</v>
      </c>
      <c r="F49" s="45" t="e">
        <f t="shared" si="5"/>
        <v>#VALUE!</v>
      </c>
      <c r="G49" s="46"/>
      <c r="H49" s="45" t="e">
        <f t="shared" si="6"/>
        <v>#VALUE!</v>
      </c>
      <c r="J49" s="83" t="s">
        <v>269</v>
      </c>
      <c r="K49" s="82"/>
      <c r="L49" s="87">
        <f>K39*K40*K42*K45</f>
        <v>73000</v>
      </c>
      <c r="M49" s="86">
        <f>(L49*K43+(0.3*K44*L49))/1000</f>
        <v>3467.5</v>
      </c>
    </row>
    <row r="50" spans="1:13" ht="15" thickBot="1">
      <c r="A50" s="40">
        <v>9</v>
      </c>
      <c r="B50" s="41" t="s">
        <v>153</v>
      </c>
      <c r="C50" s="42" t="s">
        <v>153</v>
      </c>
      <c r="D50" s="43" t="e">
        <f t="shared" si="7"/>
        <v>#VALUE!</v>
      </c>
      <c r="E50" s="44" t="s">
        <v>153</v>
      </c>
      <c r="F50" s="45" t="e">
        <f t="shared" si="5"/>
        <v>#VALUE!</v>
      </c>
      <c r="G50" s="46"/>
      <c r="H50" s="45" t="e">
        <f t="shared" si="6"/>
        <v>#VALUE!</v>
      </c>
      <c r="J50" s="83" t="s">
        <v>240</v>
      </c>
      <c r="K50" s="81"/>
      <c r="L50" s="87">
        <f>L48-L49</f>
        <v>73000</v>
      </c>
      <c r="M50" s="86">
        <f>M48-M49</f>
        <v>3467.5</v>
      </c>
    </row>
    <row r="51" spans="1:13" ht="15" thickBot="1">
      <c r="A51" s="40">
        <v>10</v>
      </c>
      <c r="B51" s="41" t="s">
        <v>153</v>
      </c>
      <c r="C51" s="42" t="s">
        <v>153</v>
      </c>
      <c r="D51" s="43" t="e">
        <f t="shared" si="7"/>
        <v>#VALUE!</v>
      </c>
      <c r="E51" s="44" t="s">
        <v>153</v>
      </c>
      <c r="F51" s="45" t="e">
        <f t="shared" si="5"/>
        <v>#VALUE!</v>
      </c>
      <c r="G51" s="46"/>
      <c r="H51" s="45" t="e">
        <f t="shared" si="6"/>
        <v>#VALUE!</v>
      </c>
      <c r="J51" s="83" t="s">
        <v>241</v>
      </c>
      <c r="K51" s="82"/>
      <c r="L51" s="89"/>
      <c r="M51" s="88">
        <f>(K46+K47)/M50</f>
        <v>1.4419610670511895E-2</v>
      </c>
    </row>
    <row r="52" spans="1:13" ht="15" thickBot="1">
      <c r="A52" s="40">
        <v>11</v>
      </c>
      <c r="B52" s="41" t="s">
        <v>153</v>
      </c>
      <c r="C52" s="42" t="s">
        <v>153</v>
      </c>
      <c r="D52" s="43" t="e">
        <f t="shared" si="7"/>
        <v>#VALUE!</v>
      </c>
      <c r="E52" s="44" t="s">
        <v>153</v>
      </c>
      <c r="F52" s="45" t="e">
        <f t="shared" si="5"/>
        <v>#VALUE!</v>
      </c>
      <c r="G52" s="46"/>
      <c r="H52" s="45" t="e">
        <f t="shared" si="6"/>
        <v>#VALUE!</v>
      </c>
      <c r="J52" s="84" t="s">
        <v>242</v>
      </c>
      <c r="K52" s="82"/>
      <c r="L52" s="87">
        <f>L50*10</f>
        <v>730000</v>
      </c>
      <c r="M52" s="86">
        <f>(M50*10)-(K46+K47)</f>
        <v>34625</v>
      </c>
    </row>
    <row r="53" spans="1:13" ht="15" thickBot="1">
      <c r="A53" s="40">
        <v>12</v>
      </c>
      <c r="B53" s="41" t="s">
        <v>153</v>
      </c>
      <c r="C53" s="42" t="s">
        <v>153</v>
      </c>
      <c r="D53" s="43" t="e">
        <f t="shared" si="7"/>
        <v>#VALUE!</v>
      </c>
      <c r="E53" s="44" t="s">
        <v>153</v>
      </c>
      <c r="F53" s="45" t="e">
        <f t="shared" si="5"/>
        <v>#VALUE!</v>
      </c>
      <c r="G53" s="46"/>
      <c r="H53" s="45" t="e">
        <f t="shared" si="6"/>
        <v>#VALUE!</v>
      </c>
      <c r="J53" s="84" t="s">
        <v>274</v>
      </c>
      <c r="K53" s="82">
        <v>10</v>
      </c>
      <c r="L53" s="87">
        <f>L52*10</f>
        <v>7300000</v>
      </c>
      <c r="M53" s="86">
        <f>M52*10</f>
        <v>346250</v>
      </c>
    </row>
    <row r="54" spans="1:13" ht="15" thickBot="1">
      <c r="A54" s="40">
        <v>13</v>
      </c>
      <c r="B54" s="41" t="s">
        <v>153</v>
      </c>
      <c r="C54" s="42" t="s">
        <v>153</v>
      </c>
      <c r="D54" s="43" t="e">
        <f t="shared" si="7"/>
        <v>#VALUE!</v>
      </c>
      <c r="E54" s="44" t="s">
        <v>153</v>
      </c>
      <c r="F54" s="45" t="e">
        <f t="shared" si="5"/>
        <v>#VALUE!</v>
      </c>
      <c r="G54" s="46"/>
      <c r="H54" s="45" t="e">
        <f t="shared" si="6"/>
        <v>#VALUE!</v>
      </c>
      <c r="J54" s="85" t="s">
        <v>227</v>
      </c>
      <c r="K54" s="85" t="s">
        <v>228</v>
      </c>
      <c r="L54" s="85" t="s">
        <v>229</v>
      </c>
      <c r="M54" s="85" t="s">
        <v>230</v>
      </c>
    </row>
    <row r="55" spans="1:13" ht="15" thickBot="1">
      <c r="A55" s="40">
        <v>14</v>
      </c>
      <c r="B55" s="41" t="s">
        <v>153</v>
      </c>
      <c r="C55" s="42" t="s">
        <v>153</v>
      </c>
      <c r="D55" s="43" t="e">
        <f t="shared" si="7"/>
        <v>#VALUE!</v>
      </c>
      <c r="E55" s="44" t="s">
        <v>153</v>
      </c>
      <c r="F55" s="45" t="e">
        <f t="shared" si="5"/>
        <v>#VALUE!</v>
      </c>
      <c r="G55" s="46"/>
      <c r="H55" s="45" t="e">
        <f t="shared" si="6"/>
        <v>#VALUE!</v>
      </c>
      <c r="J55" s="83" t="s">
        <v>264</v>
      </c>
      <c r="K55" s="90">
        <v>5</v>
      </c>
      <c r="L55" s="82"/>
      <c r="M55" s="82"/>
    </row>
    <row r="56" spans="1:13" ht="15" thickBot="1">
      <c r="A56" s="40">
        <v>15</v>
      </c>
      <c r="B56" s="41" t="s">
        <v>153</v>
      </c>
      <c r="C56" s="42" t="s">
        <v>153</v>
      </c>
      <c r="D56" s="43" t="e">
        <f t="shared" si="7"/>
        <v>#VALUE!</v>
      </c>
      <c r="E56" s="44" t="s">
        <v>153</v>
      </c>
      <c r="F56" s="45" t="e">
        <f t="shared" si="5"/>
        <v>#VALUE!</v>
      </c>
      <c r="G56" s="46"/>
      <c r="H56" s="45" t="e">
        <f t="shared" si="6"/>
        <v>#VALUE!</v>
      </c>
      <c r="J56" s="83" t="s">
        <v>21</v>
      </c>
      <c r="K56" s="90">
        <v>100</v>
      </c>
      <c r="L56" s="82"/>
      <c r="M56" s="82"/>
    </row>
    <row r="57" spans="1:13" ht="15" thickBot="1">
      <c r="A57" s="40">
        <v>16</v>
      </c>
      <c r="B57" s="41" t="s">
        <v>153</v>
      </c>
      <c r="C57" s="42" t="s">
        <v>153</v>
      </c>
      <c r="D57" s="43" t="e">
        <f t="shared" si="7"/>
        <v>#VALUE!</v>
      </c>
      <c r="E57" s="44" t="s">
        <v>153</v>
      </c>
      <c r="F57" s="45" t="e">
        <f t="shared" si="5"/>
        <v>#VALUE!</v>
      </c>
      <c r="G57" s="46"/>
      <c r="H57" s="45" t="e">
        <f t="shared" si="6"/>
        <v>#VALUE!</v>
      </c>
      <c r="J57" s="83" t="s">
        <v>265</v>
      </c>
      <c r="K57" s="90">
        <v>8</v>
      </c>
      <c r="L57" s="82"/>
      <c r="M57" s="82"/>
    </row>
    <row r="58" spans="1:13" ht="15" thickBot="1">
      <c r="A58" s="40">
        <v>17</v>
      </c>
      <c r="B58" s="41" t="s">
        <v>153</v>
      </c>
      <c r="C58" s="42" t="s">
        <v>153</v>
      </c>
      <c r="D58" s="43" t="e">
        <f t="shared" si="7"/>
        <v>#VALUE!</v>
      </c>
      <c r="E58" s="44" t="s">
        <v>153</v>
      </c>
      <c r="F58" s="45" t="e">
        <f t="shared" si="5"/>
        <v>#VALUE!</v>
      </c>
      <c r="G58" s="46"/>
      <c r="H58" s="45" t="e">
        <f t="shared" si="6"/>
        <v>#VALUE!</v>
      </c>
      <c r="J58" s="83" t="s">
        <v>266</v>
      </c>
      <c r="K58" s="90">
        <v>4</v>
      </c>
      <c r="L58" s="82"/>
      <c r="M58" s="82"/>
    </row>
    <row r="59" spans="1:13" ht="15" thickBot="1">
      <c r="A59" s="40">
        <v>18</v>
      </c>
      <c r="B59" s="41" t="s">
        <v>153</v>
      </c>
      <c r="C59" s="42" t="s">
        <v>153</v>
      </c>
      <c r="D59" s="43" t="e">
        <f t="shared" si="7"/>
        <v>#VALUE!</v>
      </c>
      <c r="E59" s="44" t="s">
        <v>153</v>
      </c>
      <c r="F59" s="45" t="e">
        <f t="shared" si="5"/>
        <v>#VALUE!</v>
      </c>
      <c r="G59" s="46"/>
      <c r="H59" s="45" t="e">
        <f t="shared" si="6"/>
        <v>#VALUE!</v>
      </c>
      <c r="J59" s="83" t="s">
        <v>233</v>
      </c>
      <c r="K59" s="90">
        <v>37</v>
      </c>
      <c r="L59" s="82"/>
      <c r="M59" s="82"/>
    </row>
    <row r="60" spans="1:13" ht="15" thickBot="1">
      <c r="A60" s="40">
        <v>19</v>
      </c>
      <c r="B60" s="41" t="s">
        <v>153</v>
      </c>
      <c r="C60" s="42" t="s">
        <v>153</v>
      </c>
      <c r="D60" s="43" t="e">
        <f t="shared" si="7"/>
        <v>#VALUE!</v>
      </c>
      <c r="E60" s="44" t="s">
        <v>153</v>
      </c>
      <c r="F60" s="45" t="e">
        <f t="shared" si="5"/>
        <v>#VALUE!</v>
      </c>
      <c r="G60" s="46"/>
      <c r="H60" s="45" t="e">
        <f t="shared" si="6"/>
        <v>#VALUE!</v>
      </c>
      <c r="J60" s="83" t="s">
        <v>267</v>
      </c>
      <c r="K60" s="90">
        <v>35</v>
      </c>
      <c r="L60" s="82"/>
      <c r="M60" s="82"/>
    </row>
    <row r="61" spans="1:13" ht="15" thickBot="1">
      <c r="A61" s="40">
        <v>20</v>
      </c>
      <c r="B61" s="41"/>
      <c r="C61" s="42"/>
      <c r="D61" s="43" t="e">
        <f>C61-C60</f>
        <v>#VALUE!</v>
      </c>
      <c r="E61" s="44"/>
      <c r="F61" s="45" t="e">
        <f t="shared" si="5"/>
        <v>#VALUE!</v>
      </c>
      <c r="G61" s="46"/>
      <c r="H61" s="45" t="e">
        <f t="shared" si="6"/>
        <v>#VALUE!</v>
      </c>
      <c r="J61" s="83" t="s">
        <v>234</v>
      </c>
      <c r="K61" s="90">
        <v>365</v>
      </c>
      <c r="L61" s="82"/>
      <c r="M61" s="82"/>
    </row>
    <row r="62" spans="1:13">
      <c r="A62" s="40" t="s">
        <v>225</v>
      </c>
      <c r="B62" s="47" t="s">
        <v>153</v>
      </c>
      <c r="C62" s="48" t="s">
        <v>153</v>
      </c>
      <c r="D62" s="43" t="e">
        <f>SUM(D42:D61)</f>
        <v>#VALUE!</v>
      </c>
      <c r="E62" s="49" t="e">
        <f>AVERAGE(E42:E60)</f>
        <v>#DIV/0!</v>
      </c>
      <c r="F62" s="45" t="e">
        <f>AVERAGE(F42:F60)</f>
        <v>#VALUE!</v>
      </c>
      <c r="G62" s="50" t="e">
        <f>AVERAGE(G42:G61)</f>
        <v>#DIV/0!</v>
      </c>
      <c r="H62" s="45" t="e">
        <f>AVERAGE(H43:H61)</f>
        <v>#DIV/0!</v>
      </c>
      <c r="J62" s="83" t="s">
        <v>235</v>
      </c>
      <c r="K62" s="90">
        <v>0.6</v>
      </c>
      <c r="L62" s="82"/>
      <c r="M62" s="82"/>
    </row>
    <row r="63" spans="1:13">
      <c r="J63" s="83" t="s">
        <v>268</v>
      </c>
      <c r="K63" s="90">
        <v>50</v>
      </c>
      <c r="L63" s="82"/>
      <c r="M63" s="82"/>
    </row>
    <row r="64" spans="1:13">
      <c r="J64" s="83" t="s">
        <v>237</v>
      </c>
      <c r="K64" s="90">
        <v>0</v>
      </c>
      <c r="L64" s="82"/>
      <c r="M64" s="82"/>
    </row>
    <row r="65" spans="10:13">
      <c r="J65" s="83" t="s">
        <v>238</v>
      </c>
      <c r="K65" s="82"/>
      <c r="L65" s="87">
        <f>K55*K57*K61*K62*K56</f>
        <v>876000</v>
      </c>
      <c r="M65" s="86">
        <f>(L65*K59+(0.3*K60*L65))/1000</f>
        <v>41610</v>
      </c>
    </row>
    <row r="66" spans="10:13">
      <c r="J66" s="83" t="s">
        <v>269</v>
      </c>
      <c r="K66" s="82"/>
      <c r="L66" s="87">
        <f>K55*K58*K61*K62*K56</f>
        <v>438000</v>
      </c>
      <c r="M66" s="86">
        <f>(L66*K59+(0.3*K60*L66))/1000</f>
        <v>20805</v>
      </c>
    </row>
    <row r="67" spans="10:13">
      <c r="J67" s="83" t="s">
        <v>240</v>
      </c>
      <c r="K67" s="81"/>
      <c r="L67" s="87">
        <f>L65-L66</f>
        <v>438000</v>
      </c>
      <c r="M67" s="86">
        <f>M65-M66</f>
        <v>20805</v>
      </c>
    </row>
    <row r="68" spans="10:13">
      <c r="J68" s="83" t="s">
        <v>241</v>
      </c>
      <c r="K68" s="82"/>
      <c r="L68" s="89"/>
      <c r="M68" s="88">
        <f>((K63+K64)*K56)/M67</f>
        <v>0.24032684450853159</v>
      </c>
    </row>
    <row r="69" spans="10:13">
      <c r="J69" s="84" t="s">
        <v>242</v>
      </c>
      <c r="K69" s="82"/>
      <c r="L69" s="87">
        <f>L67*10</f>
        <v>4380000</v>
      </c>
      <c r="M69" s="86">
        <f>(M67*10)-((K63*K56)+K64)</f>
        <v>203050</v>
      </c>
    </row>
    <row r="70" spans="10:13">
      <c r="J70" s="85" t="s">
        <v>227</v>
      </c>
      <c r="K70" s="85" t="s">
        <v>228</v>
      </c>
      <c r="L70" s="85" t="s">
        <v>229</v>
      </c>
      <c r="M70" s="85" t="s">
        <v>230</v>
      </c>
    </row>
    <row r="71" spans="10:13">
      <c r="J71" s="83" t="s">
        <v>264</v>
      </c>
      <c r="K71" s="90">
        <v>10</v>
      </c>
      <c r="L71" s="82"/>
      <c r="M71" s="82"/>
    </row>
    <row r="72" spans="10:13">
      <c r="J72" s="83" t="s">
        <v>21</v>
      </c>
      <c r="K72" s="90">
        <v>100</v>
      </c>
      <c r="L72" s="82"/>
      <c r="M72" s="82"/>
    </row>
    <row r="73" spans="10:13">
      <c r="J73" s="83" t="s">
        <v>265</v>
      </c>
      <c r="K73" s="90">
        <v>12</v>
      </c>
      <c r="L73" s="82"/>
      <c r="M73" s="82"/>
    </row>
    <row r="74" spans="10:13">
      <c r="J74" s="83" t="s">
        <v>266</v>
      </c>
      <c r="K74" s="90">
        <v>9</v>
      </c>
      <c r="L74" s="82"/>
      <c r="M74" s="82"/>
    </row>
    <row r="75" spans="10:13">
      <c r="J75" s="83" t="s">
        <v>233</v>
      </c>
      <c r="K75" s="90">
        <v>37</v>
      </c>
      <c r="L75" s="82"/>
      <c r="M75" s="82"/>
    </row>
    <row r="76" spans="10:13">
      <c r="J76" s="83" t="s">
        <v>267</v>
      </c>
      <c r="K76" s="90">
        <v>33</v>
      </c>
      <c r="L76" s="82"/>
      <c r="M76" s="82"/>
    </row>
    <row r="77" spans="10:13">
      <c r="J77" s="83" t="s">
        <v>234</v>
      </c>
      <c r="K77" s="90">
        <v>365</v>
      </c>
      <c r="L77" s="82"/>
      <c r="M77" s="82"/>
    </row>
    <row r="78" spans="10:13">
      <c r="J78" s="83" t="s">
        <v>235</v>
      </c>
      <c r="K78" s="90">
        <v>0.6</v>
      </c>
      <c r="L78" s="82"/>
      <c r="M78" s="82"/>
    </row>
    <row r="79" spans="10:13">
      <c r="J79" s="83" t="s">
        <v>275</v>
      </c>
      <c r="K79" s="90">
        <v>50</v>
      </c>
      <c r="L79" s="82"/>
      <c r="M79" s="82"/>
    </row>
    <row r="80" spans="10:13">
      <c r="J80" s="83" t="s">
        <v>237</v>
      </c>
      <c r="K80" s="90">
        <v>0</v>
      </c>
      <c r="L80" s="82"/>
      <c r="M80" s="82"/>
    </row>
    <row r="81" spans="10:13">
      <c r="J81" s="83" t="s">
        <v>238</v>
      </c>
      <c r="K81" s="82"/>
      <c r="L81" s="87">
        <f>K71*K73*K77*K78*K72</f>
        <v>2628000</v>
      </c>
      <c r="M81" s="86">
        <f>(L81*K75+(0.8*K76*L81))/1000</f>
        <v>166615.20000000001</v>
      </c>
    </row>
    <row r="82" spans="10:13">
      <c r="J82" s="83" t="s">
        <v>269</v>
      </c>
      <c r="K82" s="82"/>
      <c r="L82" s="87">
        <f>K71*K74*K77*K78*K72</f>
        <v>1971000</v>
      </c>
      <c r="M82" s="86">
        <f>(L82*K75+(0.8*K76*L82))/1000</f>
        <v>124961.4</v>
      </c>
    </row>
    <row r="83" spans="10:13">
      <c r="J83" s="83" t="s">
        <v>240</v>
      </c>
      <c r="K83" s="81"/>
      <c r="L83" s="87">
        <f>L81-L82</f>
        <v>657000</v>
      </c>
      <c r="M83" s="86">
        <f>M81-M82</f>
        <v>41653.800000000017</v>
      </c>
    </row>
    <row r="84" spans="10:13">
      <c r="J84" s="83" t="s">
        <v>241</v>
      </c>
      <c r="K84" s="82"/>
      <c r="L84" s="89"/>
      <c r="M84" s="88">
        <f>((K79*K72)+K80)/M83</f>
        <v>0.12003706744642741</v>
      </c>
    </row>
    <row r="85" spans="10:13">
      <c r="J85" s="84" t="s">
        <v>242</v>
      </c>
      <c r="K85" s="82"/>
      <c r="L85" s="87">
        <f>L83*10</f>
        <v>6570000</v>
      </c>
      <c r="M85" s="86">
        <f>(M83*10)-((K79*K72)+K80)</f>
        <v>411538.00000000017</v>
      </c>
    </row>
  </sheetData>
  <pageMargins left="0.7" right="0.7" top="0.75" bottom="0.75" header="0.3" footer="0.3"/>
  <pageSetup paperSize="9" orientation="portrait" r:id="rId1"/>
  <headerFooter>
    <oddHeader>&amp;C4. Vandforbrug</oddHeader>
    <oddFooter>Side &amp;P af &amp;N</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sheetPr>
    <tabColor rgb="FF0070C0"/>
  </sheetPr>
  <dimension ref="A1:F31"/>
  <sheetViews>
    <sheetView showWhiteSpace="0" view="pageLayout" zoomScaleNormal="100" workbookViewId="0">
      <selection activeCell="C8" sqref="C8"/>
    </sheetView>
  </sheetViews>
  <sheetFormatPr defaultRowHeight="14.4"/>
  <cols>
    <col min="1" max="1" width="4.44140625" customWidth="1"/>
    <col min="2" max="2" width="24" customWidth="1"/>
    <col min="3" max="3" width="15.88671875" customWidth="1"/>
    <col min="4" max="4" width="12" style="129" customWidth="1"/>
    <col min="5" max="5" width="16" style="139" customWidth="1"/>
    <col min="6" max="6" width="10.5546875" style="139" customWidth="1"/>
  </cols>
  <sheetData>
    <row r="1" spans="1:6" s="91" customFormat="1">
      <c r="A1" s="101"/>
      <c r="B1" s="11"/>
      <c r="C1" s="126"/>
      <c r="D1" s="127"/>
      <c r="E1" s="136"/>
      <c r="F1" s="136"/>
    </row>
    <row r="2" spans="1:6">
      <c r="A2" s="51"/>
      <c r="B2" s="51" t="s">
        <v>365</v>
      </c>
      <c r="C2" s="51" t="s">
        <v>366</v>
      </c>
      <c r="D2" s="128" t="s">
        <v>367</v>
      </c>
      <c r="E2" s="137" t="s">
        <v>378</v>
      </c>
      <c r="F2" s="137" t="s">
        <v>368</v>
      </c>
    </row>
    <row r="3" spans="1:6">
      <c r="A3" s="130"/>
      <c r="B3" s="131" t="s">
        <v>372</v>
      </c>
      <c r="C3" s="130" t="s">
        <v>370</v>
      </c>
      <c r="D3" s="132" t="s">
        <v>60</v>
      </c>
      <c r="E3" s="138" t="s">
        <v>376</v>
      </c>
      <c r="F3" s="138" t="s">
        <v>369</v>
      </c>
    </row>
    <row r="4" spans="1:6">
      <c r="A4" s="130"/>
      <c r="B4" s="131" t="s">
        <v>373</v>
      </c>
      <c r="C4" s="130" t="s">
        <v>370</v>
      </c>
      <c r="D4" s="132" t="s">
        <v>375</v>
      </c>
      <c r="E4" s="138"/>
      <c r="F4" s="138" t="s">
        <v>379</v>
      </c>
    </row>
    <row r="5" spans="1:6">
      <c r="A5" s="130"/>
      <c r="B5" s="131" t="s">
        <v>374</v>
      </c>
      <c r="C5" s="130" t="s">
        <v>371</v>
      </c>
      <c r="D5" s="132" t="s">
        <v>60</v>
      </c>
      <c r="E5" s="138" t="s">
        <v>377</v>
      </c>
      <c r="F5" s="138" t="s">
        <v>380</v>
      </c>
    </row>
    <row r="6" spans="1:6">
      <c r="A6" s="22">
        <v>1</v>
      </c>
      <c r="B6" s="134"/>
      <c r="C6" s="133" t="s">
        <v>153</v>
      </c>
      <c r="D6" s="135"/>
      <c r="E6" s="145"/>
      <c r="F6" s="145"/>
    </row>
    <row r="7" spans="1:6">
      <c r="A7" s="22">
        <v>2</v>
      </c>
      <c r="B7" s="134" t="s">
        <v>153</v>
      </c>
      <c r="C7" s="133" t="s">
        <v>153</v>
      </c>
      <c r="D7" s="135"/>
      <c r="E7" s="145"/>
      <c r="F7" s="145"/>
    </row>
    <row r="8" spans="1:6">
      <c r="A8" s="22">
        <v>3</v>
      </c>
      <c r="B8" s="134" t="s">
        <v>153</v>
      </c>
      <c r="C8" s="133" t="s">
        <v>153</v>
      </c>
      <c r="D8" s="135"/>
      <c r="E8" s="145"/>
      <c r="F8" s="145"/>
    </row>
    <row r="9" spans="1:6">
      <c r="A9" s="22">
        <v>4</v>
      </c>
      <c r="B9" s="134" t="s">
        <v>153</v>
      </c>
      <c r="C9" s="133" t="s">
        <v>153</v>
      </c>
      <c r="D9" s="135"/>
      <c r="E9" s="145"/>
      <c r="F9" s="145"/>
    </row>
    <row r="10" spans="1:6">
      <c r="A10" s="22">
        <v>5</v>
      </c>
      <c r="B10" s="134" t="s">
        <v>153</v>
      </c>
      <c r="C10" s="133" t="s">
        <v>153</v>
      </c>
      <c r="D10" s="135"/>
      <c r="E10" s="145"/>
      <c r="F10" s="145"/>
    </row>
    <row r="11" spans="1:6">
      <c r="A11" s="22">
        <v>6</v>
      </c>
      <c r="B11" s="134" t="s">
        <v>153</v>
      </c>
      <c r="C11" s="133" t="s">
        <v>153</v>
      </c>
      <c r="D11" s="135"/>
      <c r="E11" s="145"/>
      <c r="F11" s="145"/>
    </row>
    <row r="12" spans="1:6">
      <c r="A12" s="22">
        <v>7</v>
      </c>
      <c r="B12" s="134" t="s">
        <v>153</v>
      </c>
      <c r="C12" s="133" t="s">
        <v>153</v>
      </c>
      <c r="D12" s="135"/>
      <c r="E12" s="145"/>
      <c r="F12" s="145"/>
    </row>
    <row r="13" spans="1:6">
      <c r="A13" s="22">
        <v>8</v>
      </c>
      <c r="B13" s="134" t="s">
        <v>153</v>
      </c>
      <c r="C13" s="133" t="s">
        <v>153</v>
      </c>
      <c r="D13" s="135"/>
      <c r="E13" s="145"/>
      <c r="F13" s="145"/>
    </row>
    <row r="14" spans="1:6">
      <c r="A14" s="22">
        <v>9</v>
      </c>
      <c r="B14" s="134" t="s">
        <v>153</v>
      </c>
      <c r="C14" s="133" t="s">
        <v>153</v>
      </c>
      <c r="D14" s="135"/>
      <c r="E14" s="145"/>
      <c r="F14" s="145"/>
    </row>
    <row r="15" spans="1:6">
      <c r="A15" s="22">
        <v>10</v>
      </c>
      <c r="B15" s="134" t="s">
        <v>153</v>
      </c>
      <c r="C15" s="133" t="s">
        <v>153</v>
      </c>
      <c r="D15" s="135"/>
      <c r="E15" s="145"/>
      <c r="F15" s="145"/>
    </row>
    <row r="16" spans="1:6">
      <c r="A16" s="22">
        <v>11</v>
      </c>
      <c r="B16" s="134" t="s">
        <v>153</v>
      </c>
      <c r="C16" s="133" t="s">
        <v>153</v>
      </c>
      <c r="D16" s="135"/>
      <c r="E16" s="145"/>
      <c r="F16" s="145"/>
    </row>
    <row r="17" spans="1:6">
      <c r="A17" s="22">
        <v>12</v>
      </c>
      <c r="B17" s="134" t="s">
        <v>153</v>
      </c>
      <c r="C17" s="133" t="s">
        <v>153</v>
      </c>
      <c r="D17" s="135"/>
      <c r="E17" s="145"/>
      <c r="F17" s="145"/>
    </row>
    <row r="18" spans="1:6">
      <c r="A18" s="22">
        <v>13</v>
      </c>
      <c r="B18" s="134" t="s">
        <v>153</v>
      </c>
      <c r="C18" s="133" t="s">
        <v>153</v>
      </c>
      <c r="D18" s="135"/>
      <c r="E18" s="145"/>
      <c r="F18" s="145"/>
    </row>
    <row r="19" spans="1:6">
      <c r="A19" s="22">
        <v>14</v>
      </c>
      <c r="B19" s="134" t="s">
        <v>153</v>
      </c>
      <c r="C19" s="133" t="s">
        <v>153</v>
      </c>
      <c r="D19" s="135"/>
      <c r="E19" s="145"/>
      <c r="F19" s="145"/>
    </row>
    <row r="20" spans="1:6">
      <c r="A20" s="22">
        <v>15</v>
      </c>
      <c r="B20" s="134" t="s">
        <v>153</v>
      </c>
      <c r="C20" s="133" t="s">
        <v>153</v>
      </c>
      <c r="D20" s="135"/>
      <c r="E20" s="145"/>
      <c r="F20" s="145"/>
    </row>
    <row r="21" spans="1:6">
      <c r="A21" s="22">
        <v>16</v>
      </c>
      <c r="B21" s="134" t="s">
        <v>153</v>
      </c>
      <c r="C21" s="133" t="s">
        <v>153</v>
      </c>
      <c r="D21" s="135"/>
      <c r="E21" s="145"/>
      <c r="F21" s="145"/>
    </row>
    <row r="22" spans="1:6">
      <c r="A22" s="22">
        <v>17</v>
      </c>
      <c r="B22" s="134" t="s">
        <v>153</v>
      </c>
      <c r="C22" s="133" t="s">
        <v>153</v>
      </c>
      <c r="D22" s="135"/>
      <c r="E22" s="145"/>
      <c r="F22" s="145"/>
    </row>
    <row r="23" spans="1:6">
      <c r="A23" s="22">
        <v>18</v>
      </c>
      <c r="B23" s="134" t="s">
        <v>153</v>
      </c>
      <c r="C23" s="133" t="s">
        <v>153</v>
      </c>
      <c r="D23" s="135"/>
      <c r="E23" s="145"/>
      <c r="F23" s="145"/>
    </row>
    <row r="24" spans="1:6">
      <c r="A24" s="22">
        <v>19</v>
      </c>
      <c r="B24" s="134" t="s">
        <v>153</v>
      </c>
      <c r="C24" s="133" t="s">
        <v>153</v>
      </c>
      <c r="D24" s="135"/>
      <c r="E24" s="145"/>
      <c r="F24" s="145"/>
    </row>
    <row r="25" spans="1:6">
      <c r="A25" s="22">
        <v>20</v>
      </c>
      <c r="B25" s="134" t="s">
        <v>153</v>
      </c>
      <c r="C25" s="133" t="s">
        <v>153</v>
      </c>
      <c r="D25" s="135"/>
      <c r="E25" s="145"/>
      <c r="F25" s="145"/>
    </row>
    <row r="27" spans="1:6">
      <c r="A27" s="140"/>
    </row>
    <row r="28" spans="1:6">
      <c r="A28" s="140" t="s">
        <v>381</v>
      </c>
    </row>
    <row r="29" spans="1:6">
      <c r="A29" s="143"/>
    </row>
    <row r="30" spans="1:6">
      <c r="A30" s="141"/>
    </row>
    <row r="31" spans="1:6">
      <c r="A31" s="142"/>
    </row>
  </sheetData>
  <pageMargins left="0.7" right="0.7" top="0.75" bottom="0.75" header="0.3" footer="0.3"/>
  <pageSetup paperSize="9" orientation="portrait" r:id="rId1"/>
  <headerFooter>
    <oddHeader>&amp;C5. Rengøringsmidler</oddHeader>
    <oddFooter>Side &amp;P af &amp;N</oddFooter>
  </headerFooter>
</worksheet>
</file>

<file path=xl/worksheets/sheet7.xml><?xml version="1.0" encoding="utf-8"?>
<worksheet xmlns="http://schemas.openxmlformats.org/spreadsheetml/2006/main" xmlns:r="http://schemas.openxmlformats.org/officeDocument/2006/relationships">
  <sheetPr>
    <tabColor rgb="FF0070C0"/>
  </sheetPr>
  <dimension ref="A1:K25"/>
  <sheetViews>
    <sheetView view="pageLayout" topLeftCell="A2" zoomScaleNormal="100" zoomScaleSheetLayoutView="93" workbookViewId="0">
      <selection activeCell="A2" sqref="A2"/>
    </sheetView>
  </sheetViews>
  <sheetFormatPr defaultColWidth="9.109375" defaultRowHeight="10.199999999999999"/>
  <cols>
    <col min="1" max="1" width="16" style="10" customWidth="1"/>
    <col min="2" max="2" width="52.109375" style="10" customWidth="1"/>
    <col min="3" max="3" width="45.109375" style="10" customWidth="1"/>
    <col min="4" max="4" width="15" style="10" customWidth="1"/>
    <col min="5" max="5" width="11.109375" style="10" customWidth="1"/>
    <col min="6" max="6" width="10.44140625" style="10" customWidth="1"/>
    <col min="7" max="7" width="10.33203125" style="10" customWidth="1"/>
    <col min="8" max="8" width="9.109375" style="10" customWidth="1"/>
    <col min="9" max="9" width="9.109375" style="10"/>
    <col min="10" max="10" width="10.109375" style="10" customWidth="1"/>
    <col min="11" max="16384" width="9.109375" style="10"/>
  </cols>
  <sheetData>
    <row r="1" spans="1:11">
      <c r="A1" s="17" t="s">
        <v>305</v>
      </c>
      <c r="B1" s="11"/>
      <c r="C1" s="99"/>
      <c r="E1" s="146" t="s">
        <v>416</v>
      </c>
    </row>
    <row r="2" spans="1:11">
      <c r="A2" s="17"/>
      <c r="B2" s="101" t="s">
        <v>332</v>
      </c>
      <c r="C2" s="99"/>
      <c r="E2" s="111"/>
      <c r="F2" s="10" t="s">
        <v>334</v>
      </c>
    </row>
    <row r="3" spans="1:11" ht="30.6">
      <c r="A3" s="102" t="s">
        <v>298</v>
      </c>
      <c r="B3" s="102" t="s">
        <v>294</v>
      </c>
      <c r="C3" s="102" t="s">
        <v>62</v>
      </c>
      <c r="D3" s="102" t="s">
        <v>303</v>
      </c>
      <c r="E3" s="102" t="s">
        <v>296</v>
      </c>
      <c r="F3" s="102" t="s">
        <v>333</v>
      </c>
      <c r="G3" s="102" t="s">
        <v>330</v>
      </c>
      <c r="H3" s="102" t="s">
        <v>394</v>
      </c>
      <c r="I3" s="102" t="s">
        <v>310</v>
      </c>
      <c r="J3" s="102" t="s">
        <v>328</v>
      </c>
      <c r="K3" s="102" t="s">
        <v>329</v>
      </c>
    </row>
    <row r="4" spans="1:11" ht="30.6">
      <c r="A4" s="103" t="s">
        <v>287</v>
      </c>
      <c r="B4" s="104" t="s">
        <v>395</v>
      </c>
      <c r="C4" s="105" t="s">
        <v>396</v>
      </c>
      <c r="D4" s="106" t="s">
        <v>306</v>
      </c>
      <c r="E4" s="107">
        <v>1</v>
      </c>
      <c r="F4" s="108">
        <v>16000</v>
      </c>
      <c r="G4" s="112">
        <v>150</v>
      </c>
      <c r="H4" s="112">
        <v>170</v>
      </c>
      <c r="I4" s="112">
        <v>165</v>
      </c>
      <c r="J4" s="113">
        <f>E4*F4*G4</f>
        <v>2400000</v>
      </c>
      <c r="K4" s="113">
        <f>(G4*I4)+(H4*12*E4)</f>
        <v>26790</v>
      </c>
    </row>
    <row r="5" spans="1:11" ht="67.5" customHeight="1">
      <c r="A5" s="103" t="s">
        <v>302</v>
      </c>
      <c r="B5" s="104" t="s">
        <v>397</v>
      </c>
      <c r="C5" s="105" t="s">
        <v>410</v>
      </c>
      <c r="D5" s="106" t="s">
        <v>306</v>
      </c>
      <c r="E5" s="107">
        <v>2</v>
      </c>
      <c r="F5" s="108">
        <v>600</v>
      </c>
      <c r="G5" s="112">
        <v>12</v>
      </c>
      <c r="H5" s="112">
        <v>30</v>
      </c>
      <c r="I5" s="112">
        <v>48</v>
      </c>
      <c r="J5" s="113">
        <f t="shared" ref="J5:J24" si="0">E5*F5*G5</f>
        <v>14400</v>
      </c>
      <c r="K5" s="113">
        <f t="shared" ref="K5:K24" si="1">(G5*I5)+(H5*12*E5)</f>
        <v>1296</v>
      </c>
    </row>
    <row r="6" spans="1:11" ht="30.6">
      <c r="A6" s="103" t="s">
        <v>288</v>
      </c>
      <c r="B6" s="104" t="s">
        <v>398</v>
      </c>
      <c r="C6" s="105" t="s">
        <v>335</v>
      </c>
      <c r="D6" s="106" t="s">
        <v>306</v>
      </c>
      <c r="E6" s="107"/>
      <c r="F6" s="108"/>
      <c r="G6" s="112"/>
      <c r="H6" s="112"/>
      <c r="I6" s="112"/>
      <c r="J6" s="113">
        <f t="shared" si="0"/>
        <v>0</v>
      </c>
      <c r="K6" s="113">
        <f t="shared" si="1"/>
        <v>0</v>
      </c>
    </row>
    <row r="7" spans="1:11" ht="45" customHeight="1">
      <c r="A7" s="103" t="s">
        <v>289</v>
      </c>
      <c r="B7" s="104" t="s">
        <v>399</v>
      </c>
      <c r="C7" s="105" t="s">
        <v>304</v>
      </c>
      <c r="D7" s="106" t="s">
        <v>306</v>
      </c>
      <c r="E7" s="107"/>
      <c r="F7" s="108"/>
      <c r="G7" s="112"/>
      <c r="H7" s="112"/>
      <c r="I7" s="112"/>
      <c r="J7" s="113">
        <f t="shared" si="0"/>
        <v>0</v>
      </c>
      <c r="K7" s="113">
        <f t="shared" si="1"/>
        <v>0</v>
      </c>
    </row>
    <row r="8" spans="1:11" ht="30.6">
      <c r="A8" s="109" t="s">
        <v>309</v>
      </c>
      <c r="B8" s="104" t="s">
        <v>412</v>
      </c>
      <c r="C8" s="105" t="s">
        <v>411</v>
      </c>
      <c r="D8" s="106" t="s">
        <v>306</v>
      </c>
      <c r="E8" s="107"/>
      <c r="F8" s="108"/>
      <c r="G8" s="112"/>
      <c r="H8" s="112"/>
      <c r="I8" s="112"/>
      <c r="J8" s="113">
        <f t="shared" si="0"/>
        <v>0</v>
      </c>
      <c r="K8" s="113">
        <f t="shared" si="1"/>
        <v>0</v>
      </c>
    </row>
    <row r="9" spans="1:11" ht="54" customHeight="1">
      <c r="A9" s="103" t="s">
        <v>295</v>
      </c>
      <c r="B9" s="104" t="s">
        <v>413</v>
      </c>
      <c r="C9" s="105" t="s">
        <v>414</v>
      </c>
      <c r="D9" s="106" t="s">
        <v>306</v>
      </c>
      <c r="E9" s="107"/>
      <c r="F9" s="108"/>
      <c r="G9" s="112"/>
      <c r="H9" s="112"/>
      <c r="I9" s="112"/>
      <c r="J9" s="113">
        <f t="shared" si="0"/>
        <v>0</v>
      </c>
      <c r="K9" s="113">
        <f t="shared" si="1"/>
        <v>0</v>
      </c>
    </row>
    <row r="10" spans="1:11" ht="27.75" customHeight="1">
      <c r="A10" s="103" t="s">
        <v>290</v>
      </c>
      <c r="B10" s="104" t="s">
        <v>307</v>
      </c>
      <c r="C10" s="105" t="s">
        <v>308</v>
      </c>
      <c r="D10" s="106" t="s">
        <v>306</v>
      </c>
      <c r="E10" s="107"/>
      <c r="F10" s="108"/>
      <c r="G10" s="112"/>
      <c r="H10" s="112"/>
      <c r="I10" s="112"/>
      <c r="J10" s="113">
        <f t="shared" si="0"/>
        <v>0</v>
      </c>
      <c r="K10" s="113">
        <f t="shared" si="1"/>
        <v>0</v>
      </c>
    </row>
    <row r="11" spans="1:11" ht="20.399999999999999">
      <c r="A11" s="103" t="s">
        <v>291</v>
      </c>
      <c r="B11" s="104" t="s">
        <v>415</v>
      </c>
      <c r="C11" s="105" t="s">
        <v>308</v>
      </c>
      <c r="D11" s="106" t="s">
        <v>306</v>
      </c>
      <c r="E11" s="107"/>
      <c r="F11" s="108"/>
      <c r="G11" s="112"/>
      <c r="H11" s="112"/>
      <c r="I11" s="112"/>
      <c r="J11" s="113">
        <f t="shared" si="0"/>
        <v>0</v>
      </c>
      <c r="K11" s="113">
        <f t="shared" si="1"/>
        <v>0</v>
      </c>
    </row>
    <row r="12" spans="1:11" ht="30.6">
      <c r="A12" s="103" t="s">
        <v>292</v>
      </c>
      <c r="B12" s="104" t="s">
        <v>326</v>
      </c>
      <c r="C12" s="105" t="s">
        <v>308</v>
      </c>
      <c r="D12" s="106" t="s">
        <v>306</v>
      </c>
      <c r="E12" s="107"/>
      <c r="F12" s="108"/>
      <c r="G12" s="112"/>
      <c r="H12" s="112"/>
      <c r="I12" s="112"/>
      <c r="J12" s="113">
        <f t="shared" si="0"/>
        <v>0</v>
      </c>
      <c r="K12" s="113">
        <f t="shared" si="1"/>
        <v>0</v>
      </c>
    </row>
    <row r="13" spans="1:11" ht="45" customHeight="1">
      <c r="A13" s="103" t="s">
        <v>293</v>
      </c>
      <c r="B13" s="104" t="s">
        <v>417</v>
      </c>
      <c r="C13" s="105" t="s">
        <v>400</v>
      </c>
      <c r="D13" s="106" t="s">
        <v>306</v>
      </c>
      <c r="E13" s="107"/>
      <c r="F13" s="108"/>
      <c r="G13" s="112"/>
      <c r="H13" s="112"/>
      <c r="I13" s="112"/>
      <c r="J13" s="113">
        <f t="shared" si="0"/>
        <v>0</v>
      </c>
      <c r="K13" s="113">
        <f t="shared" si="1"/>
        <v>0</v>
      </c>
    </row>
    <row r="14" spans="1:11" ht="34.5" customHeight="1">
      <c r="A14" s="103" t="s">
        <v>301</v>
      </c>
      <c r="B14" s="104" t="s">
        <v>325</v>
      </c>
      <c r="C14" s="105" t="s">
        <v>401</v>
      </c>
      <c r="D14" s="106" t="s">
        <v>306</v>
      </c>
      <c r="E14" s="107"/>
      <c r="F14" s="108"/>
      <c r="G14" s="112"/>
      <c r="H14" s="112"/>
      <c r="I14" s="112"/>
      <c r="J14" s="113">
        <f t="shared" si="0"/>
        <v>0</v>
      </c>
      <c r="K14" s="113">
        <f t="shared" si="1"/>
        <v>0</v>
      </c>
    </row>
    <row r="15" spans="1:11" ht="24" customHeight="1">
      <c r="A15" s="103" t="s">
        <v>299</v>
      </c>
      <c r="B15" s="104" t="s">
        <v>311</v>
      </c>
      <c r="C15" s="105" t="s">
        <v>308</v>
      </c>
      <c r="D15" s="106" t="s">
        <v>306</v>
      </c>
      <c r="E15" s="107"/>
      <c r="F15" s="108"/>
      <c r="G15" s="112"/>
      <c r="H15" s="112"/>
      <c r="I15" s="112"/>
      <c r="J15" s="113">
        <f t="shared" si="0"/>
        <v>0</v>
      </c>
      <c r="K15" s="113">
        <f t="shared" si="1"/>
        <v>0</v>
      </c>
    </row>
    <row r="16" spans="1:11" ht="54.75" customHeight="1">
      <c r="A16" s="103" t="s">
        <v>312</v>
      </c>
      <c r="B16" s="104" t="s">
        <v>402</v>
      </c>
      <c r="C16" s="105" t="s">
        <v>403</v>
      </c>
      <c r="D16" s="106" t="s">
        <v>306</v>
      </c>
      <c r="E16" s="107"/>
      <c r="F16" s="108"/>
      <c r="G16" s="112"/>
      <c r="H16" s="112"/>
      <c r="I16" s="112"/>
      <c r="J16" s="113">
        <f t="shared" si="0"/>
        <v>0</v>
      </c>
      <c r="K16" s="113">
        <f t="shared" si="1"/>
        <v>0</v>
      </c>
    </row>
    <row r="17" spans="1:11" ht="30.6">
      <c r="A17" s="103" t="s">
        <v>297</v>
      </c>
      <c r="B17" s="104" t="s">
        <v>324</v>
      </c>
      <c r="C17" s="105" t="s">
        <v>401</v>
      </c>
      <c r="D17" s="106" t="s">
        <v>306</v>
      </c>
      <c r="E17" s="107"/>
      <c r="F17" s="108"/>
      <c r="G17" s="112"/>
      <c r="H17" s="112"/>
      <c r="I17" s="112"/>
      <c r="J17" s="113">
        <f t="shared" si="0"/>
        <v>0</v>
      </c>
      <c r="K17" s="113">
        <f t="shared" si="1"/>
        <v>0</v>
      </c>
    </row>
    <row r="18" spans="1:11" ht="30.6">
      <c r="A18" s="103" t="s">
        <v>300</v>
      </c>
      <c r="B18" s="104" t="s">
        <v>327</v>
      </c>
      <c r="C18" s="105" t="s">
        <v>404</v>
      </c>
      <c r="D18" s="106" t="s">
        <v>306</v>
      </c>
      <c r="E18" s="107"/>
      <c r="F18" s="108"/>
      <c r="G18" s="112"/>
      <c r="H18" s="112"/>
      <c r="I18" s="112"/>
      <c r="J18" s="113">
        <f t="shared" si="0"/>
        <v>0</v>
      </c>
      <c r="K18" s="113">
        <f t="shared" si="1"/>
        <v>0</v>
      </c>
    </row>
    <row r="19" spans="1:11" ht="30" customHeight="1">
      <c r="A19" s="103" t="s">
        <v>323</v>
      </c>
      <c r="B19" s="104" t="s">
        <v>405</v>
      </c>
      <c r="C19" s="105" t="s">
        <v>406</v>
      </c>
      <c r="D19" s="106" t="s">
        <v>306</v>
      </c>
      <c r="E19" s="107"/>
      <c r="F19" s="108"/>
      <c r="G19" s="112"/>
      <c r="H19" s="112"/>
      <c r="I19" s="112"/>
      <c r="J19" s="113">
        <f t="shared" si="0"/>
        <v>0</v>
      </c>
      <c r="K19" s="113">
        <f t="shared" si="1"/>
        <v>0</v>
      </c>
    </row>
    <row r="20" spans="1:11" ht="33.75" customHeight="1">
      <c r="A20" s="103" t="s">
        <v>420</v>
      </c>
      <c r="B20" s="104" t="s">
        <v>423</v>
      </c>
      <c r="C20" s="105" t="s">
        <v>421</v>
      </c>
      <c r="D20" s="106" t="s">
        <v>422</v>
      </c>
      <c r="E20" s="107"/>
      <c r="F20" s="108"/>
      <c r="G20" s="112"/>
      <c r="H20" s="112"/>
      <c r="I20" s="112"/>
      <c r="J20" s="113"/>
      <c r="K20" s="113"/>
    </row>
    <row r="21" spans="1:11" ht="26.25" customHeight="1">
      <c r="A21" s="109" t="s">
        <v>424</v>
      </c>
      <c r="B21" s="104" t="s">
        <v>426</v>
      </c>
      <c r="C21" s="105" t="s">
        <v>425</v>
      </c>
      <c r="D21" s="106" t="s">
        <v>422</v>
      </c>
      <c r="E21" s="107"/>
      <c r="F21" s="108"/>
      <c r="G21" s="112"/>
      <c r="H21" s="112"/>
      <c r="I21" s="112"/>
      <c r="J21" s="113"/>
      <c r="K21" s="113"/>
    </row>
    <row r="22" spans="1:11" ht="20.399999999999999">
      <c r="A22" s="103" t="s">
        <v>407</v>
      </c>
      <c r="B22" s="104" t="s">
        <v>418</v>
      </c>
      <c r="C22" s="105" t="s">
        <v>153</v>
      </c>
      <c r="D22" s="106"/>
      <c r="E22" s="107"/>
      <c r="F22" s="108"/>
      <c r="G22" s="112"/>
      <c r="H22" s="112"/>
      <c r="I22" s="112"/>
      <c r="J22" s="113">
        <f t="shared" si="0"/>
        <v>0</v>
      </c>
      <c r="K22" s="113">
        <f t="shared" si="1"/>
        <v>0</v>
      </c>
    </row>
    <row r="23" spans="1:11" ht="20.399999999999999">
      <c r="A23" s="103" t="s">
        <v>408</v>
      </c>
      <c r="B23" s="104" t="s">
        <v>419</v>
      </c>
      <c r="C23" s="105" t="s">
        <v>153</v>
      </c>
      <c r="D23" s="106"/>
      <c r="E23" s="107"/>
      <c r="F23" s="108"/>
      <c r="G23" s="112"/>
      <c r="H23" s="112"/>
      <c r="I23" s="112"/>
      <c r="J23" s="113">
        <f t="shared" si="0"/>
        <v>0</v>
      </c>
      <c r="K23" s="113">
        <f t="shared" si="1"/>
        <v>0</v>
      </c>
    </row>
    <row r="24" spans="1:11" ht="20.399999999999999">
      <c r="A24" s="103" t="s">
        <v>409</v>
      </c>
      <c r="B24" s="104" t="s">
        <v>419</v>
      </c>
      <c r="C24" s="105"/>
      <c r="D24" s="106"/>
      <c r="E24" s="107"/>
      <c r="F24" s="108"/>
      <c r="G24" s="112"/>
      <c r="H24" s="112"/>
      <c r="I24" s="112"/>
      <c r="J24" s="113">
        <f t="shared" si="0"/>
        <v>0</v>
      </c>
      <c r="K24" s="113">
        <f t="shared" si="1"/>
        <v>0</v>
      </c>
    </row>
    <row r="25" spans="1:11">
      <c r="A25" s="110" t="s">
        <v>331</v>
      </c>
      <c r="B25" s="104"/>
      <c r="C25" s="105"/>
      <c r="D25" s="106"/>
      <c r="E25" s="107">
        <f>SUM(E4:E24)</f>
        <v>3</v>
      </c>
      <c r="F25" s="107">
        <f t="shared" ref="F25:I25" si="2">SUM(F4:F24)</f>
        <v>16600</v>
      </c>
      <c r="G25" s="107">
        <f t="shared" si="2"/>
        <v>162</v>
      </c>
      <c r="H25" s="107">
        <f t="shared" si="2"/>
        <v>200</v>
      </c>
      <c r="I25" s="107">
        <f t="shared" si="2"/>
        <v>213</v>
      </c>
      <c r="J25" s="113">
        <f>SUM(J4:J24)</f>
        <v>2414400</v>
      </c>
      <c r="K25" s="82">
        <f>SUM(K4:K24)</f>
        <v>28086</v>
      </c>
    </row>
  </sheetData>
  <pageMargins left="0.7" right="0.7" top="0.75" bottom="0.75" header="0.3" footer="0.3"/>
  <pageSetup paperSize="9" orientation="landscape" r:id="rId1"/>
  <headerFooter>
    <oddHeader>&amp;C6. Affald</oddHeader>
    <oddFooter>Side &amp;P af &amp;N</oddFooter>
  </headerFooter>
</worksheet>
</file>

<file path=xl/worksheets/sheet8.xml><?xml version="1.0" encoding="utf-8"?>
<worksheet xmlns="http://schemas.openxmlformats.org/spreadsheetml/2006/main" xmlns:r="http://schemas.openxmlformats.org/officeDocument/2006/relationships">
  <sheetPr>
    <tabColor rgb="FF0070C0"/>
  </sheetPr>
  <dimension ref="A1:N52"/>
  <sheetViews>
    <sheetView view="pageLayout" zoomScaleNormal="100" workbookViewId="0">
      <selection activeCell="L5" sqref="L5"/>
    </sheetView>
  </sheetViews>
  <sheetFormatPr defaultRowHeight="14.4"/>
  <cols>
    <col min="1" max="1" width="5" customWidth="1"/>
    <col min="2" max="2" width="9.44140625" bestFit="1" customWidth="1"/>
    <col min="3" max="3" width="10.5546875" bestFit="1" customWidth="1"/>
    <col min="4" max="4" width="9.44140625" bestFit="1" customWidth="1"/>
    <col min="5" max="5" width="10.88671875" customWidth="1"/>
    <col min="6" max="7" width="9.88671875" bestFit="1" customWidth="1"/>
    <col min="8" max="8" width="12.109375" customWidth="1"/>
    <col min="9" max="9" width="9.6640625" customWidth="1"/>
    <col min="11" max="11" width="27.44140625" customWidth="1"/>
    <col min="12" max="13" width="9.33203125" bestFit="1" customWidth="1"/>
    <col min="14" max="14" width="9.44140625" bestFit="1" customWidth="1"/>
  </cols>
  <sheetData>
    <row r="1" spans="1:14">
      <c r="A1" s="17" t="s">
        <v>226</v>
      </c>
      <c r="B1" s="11"/>
      <c r="C1" s="12"/>
      <c r="D1" s="10"/>
      <c r="E1" s="91"/>
      <c r="F1" s="10"/>
      <c r="G1" s="10"/>
      <c r="K1" s="17" t="s">
        <v>355</v>
      </c>
    </row>
    <row r="2" spans="1:14" ht="16.8">
      <c r="A2" s="51"/>
      <c r="B2" s="51" t="s">
        <v>208</v>
      </c>
      <c r="C2" s="51" t="s">
        <v>243</v>
      </c>
      <c r="D2" s="51" t="s">
        <v>244</v>
      </c>
      <c r="E2" s="51" t="s">
        <v>211</v>
      </c>
      <c r="F2" s="51" t="s">
        <v>277</v>
      </c>
      <c r="G2" s="51" t="s">
        <v>212</v>
      </c>
      <c r="H2" s="51" t="s">
        <v>245</v>
      </c>
      <c r="I2" s="51" t="s">
        <v>214</v>
      </c>
      <c r="K2" s="85" t="s">
        <v>227</v>
      </c>
      <c r="L2" s="85" t="s">
        <v>228</v>
      </c>
      <c r="M2" s="85" t="s">
        <v>340</v>
      </c>
      <c r="N2" s="85" t="s">
        <v>230</v>
      </c>
    </row>
    <row r="3" spans="1:14">
      <c r="A3" s="18">
        <v>0</v>
      </c>
      <c r="B3" s="19">
        <v>40554</v>
      </c>
      <c r="C3" s="20">
        <v>35000</v>
      </c>
      <c r="D3" s="20">
        <v>10000</v>
      </c>
      <c r="E3" s="20">
        <v>30</v>
      </c>
      <c r="F3" s="20">
        <v>2</v>
      </c>
      <c r="G3" s="20">
        <f>D3*F3/E3</f>
        <v>666.66666666666663</v>
      </c>
      <c r="H3" s="20">
        <f>D3/E3*30</f>
        <v>10000</v>
      </c>
      <c r="I3" s="21">
        <f>F3*H3</f>
        <v>20000</v>
      </c>
      <c r="K3" s="83" t="s">
        <v>234</v>
      </c>
      <c r="L3" s="90">
        <v>355</v>
      </c>
      <c r="M3" s="82"/>
      <c r="N3" s="82"/>
    </row>
    <row r="4" spans="1:14">
      <c r="A4" s="18">
        <v>0</v>
      </c>
      <c r="B4" s="19">
        <v>40586</v>
      </c>
      <c r="C4" s="20">
        <v>75000</v>
      </c>
      <c r="D4" s="20">
        <f>C4-C3</f>
        <v>40000</v>
      </c>
      <c r="E4" s="20">
        <f>B4-B3</f>
        <v>32</v>
      </c>
      <c r="F4" s="20">
        <v>2</v>
      </c>
      <c r="G4" s="20">
        <f>D4*F4/E4</f>
        <v>2500</v>
      </c>
      <c r="H4" s="20">
        <f>D4/E4*30</f>
        <v>37500</v>
      </c>
      <c r="I4" s="21">
        <f>F4*H4</f>
        <v>75000</v>
      </c>
      <c r="K4" s="83" t="s">
        <v>341</v>
      </c>
      <c r="L4" s="90">
        <v>12</v>
      </c>
      <c r="M4" s="82"/>
      <c r="N4" s="82"/>
    </row>
    <row r="5" spans="1:14" ht="16.8">
      <c r="A5" s="22" t="s">
        <v>215</v>
      </c>
      <c r="B5" s="23"/>
      <c r="C5" s="24"/>
      <c r="D5" s="25"/>
      <c r="E5" s="26" t="s">
        <v>153</v>
      </c>
      <c r="F5" s="25"/>
      <c r="G5" s="25"/>
      <c r="H5" s="26"/>
      <c r="I5" s="27" t="s">
        <v>153</v>
      </c>
      <c r="K5" s="83" t="s">
        <v>342</v>
      </c>
      <c r="L5" s="90">
        <v>50</v>
      </c>
      <c r="M5" s="82"/>
      <c r="N5" s="82"/>
    </row>
    <row r="6" spans="1:14">
      <c r="A6" s="22">
        <v>1</v>
      </c>
      <c r="B6" s="23"/>
      <c r="C6" s="24"/>
      <c r="D6" s="25">
        <f>C6-C5</f>
        <v>0</v>
      </c>
      <c r="E6" s="26">
        <f>B6-B5</f>
        <v>0</v>
      </c>
      <c r="F6" s="64">
        <v>2</v>
      </c>
      <c r="G6" s="25" t="e">
        <f>D6*F6/E6</f>
        <v>#DIV/0!</v>
      </c>
      <c r="H6" s="25" t="e">
        <f>D6/E6*30</f>
        <v>#DIV/0!</v>
      </c>
      <c r="I6" s="27" t="e">
        <f>H6*F6</f>
        <v>#DIV/0!</v>
      </c>
      <c r="K6" s="83" t="s">
        <v>343</v>
      </c>
      <c r="L6" s="90">
        <v>2</v>
      </c>
      <c r="M6" s="82"/>
      <c r="N6" s="82"/>
    </row>
    <row r="7" spans="1:14">
      <c r="A7" s="22">
        <v>2</v>
      </c>
      <c r="B7" s="23"/>
      <c r="C7" s="24"/>
      <c r="D7" s="25">
        <f t="shared" ref="D7:D24" si="0">C7-C6</f>
        <v>0</v>
      </c>
      <c r="E7" s="26">
        <f t="shared" ref="E7:E24" si="1">B7-B6</f>
        <v>0</v>
      </c>
      <c r="F7" s="64">
        <v>2</v>
      </c>
      <c r="G7" s="25" t="e">
        <f t="shared" ref="G7:G24" si="2">D7*F7/E7</f>
        <v>#DIV/0!</v>
      </c>
      <c r="H7" s="25" t="e">
        <f t="shared" ref="H7:H24" si="3">D7/E7*30</f>
        <v>#DIV/0!</v>
      </c>
      <c r="I7" s="27" t="e">
        <f t="shared" ref="I7:I24" si="4">H7*F7</f>
        <v>#DIV/0!</v>
      </c>
      <c r="K7" s="83" t="s">
        <v>344</v>
      </c>
      <c r="L7" s="90">
        <v>60</v>
      </c>
      <c r="M7" s="82"/>
      <c r="N7" s="82"/>
    </row>
    <row r="8" spans="1:14">
      <c r="A8" s="22">
        <v>3</v>
      </c>
      <c r="B8" s="23" t="s">
        <v>153</v>
      </c>
      <c r="C8" s="24" t="s">
        <v>153</v>
      </c>
      <c r="D8" s="25" t="e">
        <f t="shared" si="0"/>
        <v>#VALUE!</v>
      </c>
      <c r="E8" s="26" t="e">
        <f t="shared" si="1"/>
        <v>#VALUE!</v>
      </c>
      <c r="F8" s="64">
        <v>2</v>
      </c>
      <c r="G8" s="25" t="e">
        <f t="shared" si="2"/>
        <v>#VALUE!</v>
      </c>
      <c r="H8" s="25" t="e">
        <f t="shared" si="3"/>
        <v>#VALUE!</v>
      </c>
      <c r="I8" s="27" t="e">
        <f t="shared" si="4"/>
        <v>#VALUE!</v>
      </c>
      <c r="K8" s="83" t="s">
        <v>345</v>
      </c>
      <c r="L8" s="90">
        <v>20</v>
      </c>
      <c r="M8" s="82"/>
      <c r="N8" s="82"/>
    </row>
    <row r="9" spans="1:14">
      <c r="A9" s="22">
        <v>4</v>
      </c>
      <c r="B9" s="23" t="s">
        <v>153</v>
      </c>
      <c r="C9" s="24" t="s">
        <v>153</v>
      </c>
      <c r="D9" s="25" t="e">
        <f t="shared" si="0"/>
        <v>#VALUE!</v>
      </c>
      <c r="E9" s="26" t="e">
        <f t="shared" si="1"/>
        <v>#VALUE!</v>
      </c>
      <c r="F9" s="64">
        <v>2</v>
      </c>
      <c r="G9" s="25" t="e">
        <f t="shared" si="2"/>
        <v>#VALUE!</v>
      </c>
      <c r="H9" s="25" t="e">
        <f t="shared" si="3"/>
        <v>#VALUE!</v>
      </c>
      <c r="I9" s="27" t="e">
        <f t="shared" si="4"/>
        <v>#VALUE!</v>
      </c>
      <c r="K9" s="83" t="s">
        <v>346</v>
      </c>
      <c r="L9" s="90">
        <v>1000</v>
      </c>
      <c r="M9" s="82"/>
      <c r="N9" s="82"/>
    </row>
    <row r="10" spans="1:14">
      <c r="A10" s="22">
        <v>5</v>
      </c>
      <c r="B10" s="23" t="s">
        <v>153</v>
      </c>
      <c r="C10" s="24" t="s">
        <v>153</v>
      </c>
      <c r="D10" s="25" t="e">
        <f t="shared" si="0"/>
        <v>#VALUE!</v>
      </c>
      <c r="E10" s="26" t="e">
        <f t="shared" si="1"/>
        <v>#VALUE!</v>
      </c>
      <c r="F10" s="64">
        <v>2</v>
      </c>
      <c r="G10" s="25" t="e">
        <f t="shared" si="2"/>
        <v>#VALUE!</v>
      </c>
      <c r="H10" s="25" t="e">
        <f t="shared" si="3"/>
        <v>#VALUE!</v>
      </c>
      <c r="I10" s="27" t="e">
        <f t="shared" si="4"/>
        <v>#VALUE!</v>
      </c>
      <c r="K10" s="83" t="s">
        <v>347</v>
      </c>
      <c r="L10" s="90">
        <v>10</v>
      </c>
      <c r="M10" s="82"/>
      <c r="N10" s="82"/>
    </row>
    <row r="11" spans="1:14">
      <c r="A11" s="22">
        <v>6</v>
      </c>
      <c r="B11" s="23" t="s">
        <v>153</v>
      </c>
      <c r="C11" s="24" t="s">
        <v>153</v>
      </c>
      <c r="D11" s="25" t="e">
        <f t="shared" si="0"/>
        <v>#VALUE!</v>
      </c>
      <c r="E11" s="26" t="e">
        <f t="shared" si="1"/>
        <v>#VALUE!</v>
      </c>
      <c r="F11" s="64">
        <v>2</v>
      </c>
      <c r="G11" s="25" t="e">
        <f t="shared" si="2"/>
        <v>#VALUE!</v>
      </c>
      <c r="H11" s="25" t="e">
        <f t="shared" si="3"/>
        <v>#VALUE!</v>
      </c>
      <c r="I11" s="27" t="e">
        <f t="shared" si="4"/>
        <v>#VALUE!</v>
      </c>
      <c r="K11" s="83" t="s">
        <v>348</v>
      </c>
      <c r="L11" s="90">
        <v>75</v>
      </c>
      <c r="M11" s="82"/>
      <c r="N11" s="82"/>
    </row>
    <row r="12" spans="1:14">
      <c r="A12" s="22">
        <v>7</v>
      </c>
      <c r="B12" s="23" t="s">
        <v>153</v>
      </c>
      <c r="C12" s="24" t="s">
        <v>153</v>
      </c>
      <c r="D12" s="25" t="e">
        <f t="shared" si="0"/>
        <v>#VALUE!</v>
      </c>
      <c r="E12" s="26" t="e">
        <f t="shared" si="1"/>
        <v>#VALUE!</v>
      </c>
      <c r="F12" s="64">
        <v>2</v>
      </c>
      <c r="G12" s="25" t="e">
        <f t="shared" si="2"/>
        <v>#VALUE!</v>
      </c>
      <c r="H12" s="25" t="e">
        <f t="shared" si="3"/>
        <v>#VALUE!</v>
      </c>
      <c r="I12" s="27" t="e">
        <f t="shared" si="4"/>
        <v>#VALUE!</v>
      </c>
      <c r="K12" s="83" t="s">
        <v>349</v>
      </c>
      <c r="L12" s="90">
        <v>6000</v>
      </c>
      <c r="M12" s="87"/>
      <c r="N12" s="86"/>
    </row>
    <row r="13" spans="1:14">
      <c r="A13" s="22">
        <v>8</v>
      </c>
      <c r="B13" s="23" t="s">
        <v>153</v>
      </c>
      <c r="C13" s="24" t="s">
        <v>153</v>
      </c>
      <c r="D13" s="25" t="e">
        <f t="shared" si="0"/>
        <v>#VALUE!</v>
      </c>
      <c r="E13" s="26" t="e">
        <f t="shared" si="1"/>
        <v>#VALUE!</v>
      </c>
      <c r="F13" s="64">
        <v>2</v>
      </c>
      <c r="G13" s="25" t="e">
        <f t="shared" si="2"/>
        <v>#VALUE!</v>
      </c>
      <c r="H13" s="25" t="e">
        <f t="shared" si="3"/>
        <v>#VALUE!</v>
      </c>
      <c r="I13" s="27" t="e">
        <f t="shared" si="4"/>
        <v>#VALUE!</v>
      </c>
      <c r="K13" s="83" t="s">
        <v>350</v>
      </c>
      <c r="L13" s="120">
        <v>500</v>
      </c>
      <c r="M13" s="87"/>
      <c r="N13" s="86"/>
    </row>
    <row r="14" spans="1:14">
      <c r="A14" s="22">
        <v>9</v>
      </c>
      <c r="B14" s="23" t="s">
        <v>153</v>
      </c>
      <c r="C14" s="24" t="s">
        <v>153</v>
      </c>
      <c r="D14" s="25" t="e">
        <f t="shared" si="0"/>
        <v>#VALUE!</v>
      </c>
      <c r="E14" s="26" t="e">
        <f t="shared" si="1"/>
        <v>#VALUE!</v>
      </c>
      <c r="F14" s="64">
        <v>2</v>
      </c>
      <c r="G14" s="25" t="e">
        <f t="shared" si="2"/>
        <v>#VALUE!</v>
      </c>
      <c r="H14" s="25" t="e">
        <f t="shared" si="3"/>
        <v>#VALUE!</v>
      </c>
      <c r="I14" s="27" t="e">
        <f t="shared" si="4"/>
        <v>#VALUE!</v>
      </c>
      <c r="K14" s="83" t="s">
        <v>351</v>
      </c>
      <c r="L14" s="82"/>
      <c r="M14" s="121">
        <f>(L7-L10)*L5*L4*L3/1000</f>
        <v>10650</v>
      </c>
      <c r="N14" s="88">
        <f>M14*L6</f>
        <v>21300</v>
      </c>
    </row>
    <row r="15" spans="1:14">
      <c r="A15" s="22">
        <v>10</v>
      </c>
      <c r="B15" s="23" t="s">
        <v>153</v>
      </c>
      <c r="C15" s="24" t="s">
        <v>153</v>
      </c>
      <c r="D15" s="25" t="e">
        <f t="shared" si="0"/>
        <v>#VALUE!</v>
      </c>
      <c r="E15" s="26" t="e">
        <f t="shared" si="1"/>
        <v>#VALUE!</v>
      </c>
      <c r="F15" s="64">
        <v>2</v>
      </c>
      <c r="G15" s="25" t="e">
        <f t="shared" si="2"/>
        <v>#VALUE!</v>
      </c>
      <c r="H15" s="25" t="e">
        <f t="shared" si="3"/>
        <v>#VALUE!</v>
      </c>
      <c r="I15" s="27" t="e">
        <f t="shared" si="4"/>
        <v>#VALUE!</v>
      </c>
      <c r="K15" s="84" t="s">
        <v>352</v>
      </c>
      <c r="L15" s="82"/>
      <c r="M15" s="87"/>
      <c r="N15" s="86">
        <f>(L8/L9-(L11/L12))*L3*L4*L5</f>
        <v>1597.5000000000002</v>
      </c>
    </row>
    <row r="16" spans="1:14">
      <c r="A16" s="22">
        <v>11</v>
      </c>
      <c r="B16" s="23" t="s">
        <v>153</v>
      </c>
      <c r="C16" s="24" t="s">
        <v>153</v>
      </c>
      <c r="D16" s="25" t="e">
        <f t="shared" si="0"/>
        <v>#VALUE!</v>
      </c>
      <c r="E16" s="26" t="e">
        <f t="shared" si="1"/>
        <v>#VALUE!</v>
      </c>
      <c r="F16" s="64">
        <v>2</v>
      </c>
      <c r="G16" s="25" t="e">
        <f t="shared" si="2"/>
        <v>#VALUE!</v>
      </c>
      <c r="H16" s="25" t="e">
        <f t="shared" si="3"/>
        <v>#VALUE!</v>
      </c>
      <c r="I16" s="27" t="e">
        <f t="shared" si="4"/>
        <v>#VALUE!</v>
      </c>
      <c r="K16" s="84" t="s">
        <v>353</v>
      </c>
      <c r="L16" s="82"/>
      <c r="M16" s="87">
        <f>SUM(M14:M15)</f>
        <v>10650</v>
      </c>
      <c r="N16" s="86">
        <f>SUM(N14:N15)</f>
        <v>22897.5</v>
      </c>
    </row>
    <row r="17" spans="1:14">
      <c r="A17" s="22">
        <v>13</v>
      </c>
      <c r="B17" s="23" t="s">
        <v>153</v>
      </c>
      <c r="C17" s="24" t="s">
        <v>153</v>
      </c>
      <c r="D17" s="25" t="e">
        <f t="shared" si="0"/>
        <v>#VALUE!</v>
      </c>
      <c r="E17" s="26" t="e">
        <f t="shared" si="1"/>
        <v>#VALUE!</v>
      </c>
      <c r="F17" s="64">
        <v>2</v>
      </c>
      <c r="G17" s="25" t="e">
        <f t="shared" si="2"/>
        <v>#VALUE!</v>
      </c>
      <c r="H17" s="25" t="e">
        <f t="shared" si="3"/>
        <v>#VALUE!</v>
      </c>
      <c r="I17" s="27" t="e">
        <f t="shared" si="4"/>
        <v>#VALUE!</v>
      </c>
      <c r="K17" s="84" t="s">
        <v>354</v>
      </c>
      <c r="L17" s="82"/>
      <c r="M17" s="87"/>
      <c r="N17" s="122">
        <f>L13/N16</f>
        <v>2.1836445026749644E-2</v>
      </c>
    </row>
    <row r="18" spans="1:14">
      <c r="A18" s="22">
        <v>14</v>
      </c>
      <c r="B18" s="23" t="s">
        <v>153</v>
      </c>
      <c r="C18" s="24" t="s">
        <v>153</v>
      </c>
      <c r="D18" s="25" t="e">
        <f t="shared" si="0"/>
        <v>#VALUE!</v>
      </c>
      <c r="E18" s="26" t="e">
        <f t="shared" si="1"/>
        <v>#VALUE!</v>
      </c>
      <c r="F18" s="64">
        <v>2</v>
      </c>
      <c r="G18" s="25" t="e">
        <f t="shared" si="2"/>
        <v>#VALUE!</v>
      </c>
      <c r="H18" s="25" t="e">
        <f t="shared" si="3"/>
        <v>#VALUE!</v>
      </c>
      <c r="I18" s="27" t="e">
        <f t="shared" si="4"/>
        <v>#VALUE!</v>
      </c>
    </row>
    <row r="19" spans="1:14">
      <c r="A19" s="22">
        <v>15</v>
      </c>
      <c r="B19" s="23" t="s">
        <v>153</v>
      </c>
      <c r="C19" s="24" t="s">
        <v>153</v>
      </c>
      <c r="D19" s="25" t="e">
        <f t="shared" si="0"/>
        <v>#VALUE!</v>
      </c>
      <c r="E19" s="26" t="e">
        <f t="shared" si="1"/>
        <v>#VALUE!</v>
      </c>
      <c r="F19" s="64">
        <v>2</v>
      </c>
      <c r="G19" s="25" t="e">
        <f t="shared" si="2"/>
        <v>#VALUE!</v>
      </c>
      <c r="H19" s="25" t="e">
        <f t="shared" si="3"/>
        <v>#VALUE!</v>
      </c>
      <c r="I19" s="27" t="e">
        <f t="shared" si="4"/>
        <v>#VALUE!</v>
      </c>
      <c r="K19" s="123" t="s">
        <v>358</v>
      </c>
    </row>
    <row r="20" spans="1:14">
      <c r="A20" s="22">
        <v>16</v>
      </c>
      <c r="B20" s="23" t="s">
        <v>153</v>
      </c>
      <c r="C20" s="24" t="s">
        <v>153</v>
      </c>
      <c r="D20" s="25" t="e">
        <f t="shared" si="0"/>
        <v>#VALUE!</v>
      </c>
      <c r="E20" s="26" t="e">
        <f t="shared" si="1"/>
        <v>#VALUE!</v>
      </c>
      <c r="F20" s="64">
        <v>2</v>
      </c>
      <c r="G20" s="25" t="e">
        <f t="shared" si="2"/>
        <v>#VALUE!</v>
      </c>
      <c r="H20" s="25" t="e">
        <f t="shared" si="3"/>
        <v>#VALUE!</v>
      </c>
      <c r="I20" s="27" t="e">
        <f t="shared" si="4"/>
        <v>#VALUE!</v>
      </c>
      <c r="K20" s="85" t="s">
        <v>227</v>
      </c>
      <c r="L20" s="85" t="s">
        <v>228</v>
      </c>
      <c r="M20" s="85" t="s">
        <v>340</v>
      </c>
      <c r="N20" s="85" t="s">
        <v>230</v>
      </c>
    </row>
    <row r="21" spans="1:14">
      <c r="A21" s="22">
        <v>17</v>
      </c>
      <c r="B21" s="23" t="s">
        <v>153</v>
      </c>
      <c r="C21" s="24" t="s">
        <v>153</v>
      </c>
      <c r="D21" s="25" t="e">
        <f t="shared" si="0"/>
        <v>#VALUE!</v>
      </c>
      <c r="E21" s="26" t="e">
        <f t="shared" si="1"/>
        <v>#VALUE!</v>
      </c>
      <c r="F21" s="64">
        <v>2</v>
      </c>
      <c r="G21" s="25" t="e">
        <f t="shared" si="2"/>
        <v>#VALUE!</v>
      </c>
      <c r="H21" s="25" t="e">
        <f t="shared" si="3"/>
        <v>#VALUE!</v>
      </c>
      <c r="I21" s="27" t="e">
        <f t="shared" si="4"/>
        <v>#VALUE!</v>
      </c>
      <c r="K21" s="83" t="s">
        <v>356</v>
      </c>
      <c r="L21" s="90">
        <v>219</v>
      </c>
      <c r="M21" s="82"/>
      <c r="N21" s="82"/>
    </row>
    <row r="22" spans="1:14">
      <c r="A22" s="22">
        <v>18</v>
      </c>
      <c r="B22" s="23" t="s">
        <v>153</v>
      </c>
      <c r="C22" s="24" t="s">
        <v>153</v>
      </c>
      <c r="D22" s="25" t="e">
        <f t="shared" si="0"/>
        <v>#VALUE!</v>
      </c>
      <c r="E22" s="26" t="e">
        <f t="shared" si="1"/>
        <v>#VALUE!</v>
      </c>
      <c r="F22" s="64">
        <v>2</v>
      </c>
      <c r="G22" s="25" t="e">
        <f t="shared" si="2"/>
        <v>#VALUE!</v>
      </c>
      <c r="H22" s="25" t="e">
        <f t="shared" si="3"/>
        <v>#VALUE!</v>
      </c>
      <c r="I22" s="27" t="e">
        <f t="shared" si="4"/>
        <v>#VALUE!</v>
      </c>
      <c r="K22" s="83" t="s">
        <v>341</v>
      </c>
      <c r="L22" s="90">
        <v>2</v>
      </c>
      <c r="M22" s="82"/>
      <c r="N22" s="82"/>
    </row>
    <row r="23" spans="1:14">
      <c r="A23" s="22">
        <v>19</v>
      </c>
      <c r="B23" s="23" t="s">
        <v>153</v>
      </c>
      <c r="C23" s="24" t="s">
        <v>153</v>
      </c>
      <c r="D23" s="25" t="e">
        <f t="shared" si="0"/>
        <v>#VALUE!</v>
      </c>
      <c r="E23" s="26" t="e">
        <f t="shared" si="1"/>
        <v>#VALUE!</v>
      </c>
      <c r="F23" s="64">
        <v>2</v>
      </c>
      <c r="G23" s="25" t="e">
        <f t="shared" si="2"/>
        <v>#VALUE!</v>
      </c>
      <c r="H23" s="25" t="e">
        <f t="shared" si="3"/>
        <v>#VALUE!</v>
      </c>
      <c r="I23" s="27" t="e">
        <f t="shared" si="4"/>
        <v>#VALUE!</v>
      </c>
      <c r="K23" s="83" t="s">
        <v>357</v>
      </c>
      <c r="L23" s="90">
        <v>200</v>
      </c>
      <c r="M23" s="82"/>
      <c r="N23" s="82"/>
    </row>
    <row r="24" spans="1:14">
      <c r="A24" s="22">
        <v>20</v>
      </c>
      <c r="B24" s="23" t="s">
        <v>153</v>
      </c>
      <c r="C24" s="24" t="s">
        <v>153</v>
      </c>
      <c r="D24" s="25" t="e">
        <f t="shared" si="0"/>
        <v>#VALUE!</v>
      </c>
      <c r="E24" s="26" t="e">
        <f t="shared" si="1"/>
        <v>#VALUE!</v>
      </c>
      <c r="F24" s="64">
        <v>2</v>
      </c>
      <c r="G24" s="25" t="e">
        <f t="shared" si="2"/>
        <v>#VALUE!</v>
      </c>
      <c r="H24" s="25" t="e">
        <f t="shared" si="3"/>
        <v>#VALUE!</v>
      </c>
      <c r="I24" s="27" t="e">
        <f t="shared" si="4"/>
        <v>#VALUE!</v>
      </c>
      <c r="K24" s="83" t="s">
        <v>343</v>
      </c>
      <c r="L24" s="90">
        <v>2</v>
      </c>
      <c r="M24" s="82"/>
      <c r="N24" s="82"/>
    </row>
    <row r="25" spans="1:14">
      <c r="A25" s="22"/>
      <c r="B25" s="23"/>
      <c r="C25" s="24"/>
      <c r="D25" s="25" t="s">
        <v>216</v>
      </c>
      <c r="E25" s="26" t="s">
        <v>216</v>
      </c>
      <c r="F25" s="24"/>
      <c r="G25" s="26"/>
      <c r="H25" s="25"/>
      <c r="I25" s="27"/>
      <c r="K25" s="83" t="s">
        <v>344</v>
      </c>
      <c r="L25" s="90">
        <v>60</v>
      </c>
      <c r="M25" s="82"/>
      <c r="N25" s="82"/>
    </row>
    <row r="26" spans="1:14">
      <c r="K26" s="83" t="s">
        <v>345</v>
      </c>
      <c r="L26" s="90">
        <v>15</v>
      </c>
      <c r="M26" s="82"/>
      <c r="N26" s="82"/>
    </row>
    <row r="27" spans="1:14">
      <c r="K27" s="83" t="s">
        <v>346</v>
      </c>
      <c r="L27" s="90">
        <v>1000</v>
      </c>
      <c r="M27" s="82"/>
      <c r="N27" s="82"/>
    </row>
    <row r="28" spans="1:14" ht="15" thickBot="1">
      <c r="A28" s="17" t="s">
        <v>218</v>
      </c>
      <c r="B28" s="10" t="s">
        <v>217</v>
      </c>
      <c r="C28" s="93"/>
      <c r="D28" s="10"/>
      <c r="E28" s="10"/>
      <c r="F28" s="10"/>
      <c r="G28" s="10"/>
      <c r="K28" s="83" t="s">
        <v>347</v>
      </c>
      <c r="L28" s="90">
        <v>10</v>
      </c>
      <c r="M28" s="82"/>
      <c r="N28" s="82"/>
    </row>
    <row r="29" spans="1:14" ht="17.399999999999999" thickBot="1">
      <c r="A29" s="62" t="s">
        <v>246</v>
      </c>
      <c r="B29" s="61" t="s">
        <v>218</v>
      </c>
      <c r="C29" s="61" t="s">
        <v>247</v>
      </c>
      <c r="D29" s="61" t="s">
        <v>244</v>
      </c>
      <c r="E29" s="61" t="s">
        <v>248</v>
      </c>
      <c r="F29" s="61" t="s">
        <v>276</v>
      </c>
      <c r="G29" s="61" t="s">
        <v>221</v>
      </c>
      <c r="H29" s="61" t="s">
        <v>222</v>
      </c>
      <c r="K29" s="83" t="s">
        <v>348</v>
      </c>
      <c r="L29" s="90">
        <v>75</v>
      </c>
      <c r="M29" s="82"/>
      <c r="N29" s="82"/>
    </row>
    <row r="30" spans="1:14" ht="15" thickBot="1">
      <c r="A30" s="28">
        <v>0</v>
      </c>
      <c r="B30" s="29" t="s">
        <v>223</v>
      </c>
      <c r="C30" s="30">
        <v>14500</v>
      </c>
      <c r="D30" s="30">
        <v>51000</v>
      </c>
      <c r="E30" s="31">
        <v>2</v>
      </c>
      <c r="F30" s="32">
        <f>D30*E30</f>
        <v>102000</v>
      </c>
      <c r="G30" s="33">
        <v>40000</v>
      </c>
      <c r="H30" s="32">
        <f>F30/G30</f>
        <v>2.5499999999999998</v>
      </c>
      <c r="K30" s="83" t="s">
        <v>349</v>
      </c>
      <c r="L30" s="90">
        <v>6000</v>
      </c>
      <c r="M30" s="87"/>
      <c r="N30" s="86"/>
    </row>
    <row r="31" spans="1:14" ht="15" thickBot="1">
      <c r="A31" s="34">
        <v>0</v>
      </c>
      <c r="B31" s="35" t="s">
        <v>224</v>
      </c>
      <c r="C31" s="36">
        <v>34400</v>
      </c>
      <c r="D31" s="36">
        <v>80000</v>
      </c>
      <c r="E31" s="37">
        <v>2</v>
      </c>
      <c r="F31" s="32">
        <f>D31*E31</f>
        <v>160000</v>
      </c>
      <c r="G31" s="38">
        <v>45000</v>
      </c>
      <c r="H31" s="39">
        <f>F31/G31</f>
        <v>3.5555555555555554</v>
      </c>
      <c r="K31" s="83" t="s">
        <v>350</v>
      </c>
      <c r="L31" s="120">
        <v>500</v>
      </c>
      <c r="M31" s="87"/>
      <c r="N31" s="86"/>
    </row>
    <row r="32" spans="1:14" ht="15" thickBot="1">
      <c r="A32" s="40">
        <v>1</v>
      </c>
      <c r="B32" s="92"/>
      <c r="C32" s="42"/>
      <c r="D32" s="43">
        <f>C32-C28</f>
        <v>0</v>
      </c>
      <c r="E32" s="44">
        <v>2</v>
      </c>
      <c r="F32" s="94">
        <f>D32*E32</f>
        <v>0</v>
      </c>
      <c r="G32" s="46"/>
      <c r="H32" s="45" t="e">
        <f>F32/G32</f>
        <v>#DIV/0!</v>
      </c>
      <c r="K32" s="83" t="s">
        <v>351</v>
      </c>
      <c r="L32" s="82"/>
      <c r="M32" s="121">
        <f>(L25-L28)*L23*L22*L21/1000</f>
        <v>4380</v>
      </c>
      <c r="N32" s="88">
        <f>M32*L24</f>
        <v>8760</v>
      </c>
    </row>
    <row r="33" spans="1:14" ht="15" thickBot="1">
      <c r="A33" s="40">
        <v>2</v>
      </c>
      <c r="B33" s="41"/>
      <c r="C33" s="42"/>
      <c r="D33" s="43">
        <f>C33-C32</f>
        <v>0</v>
      </c>
      <c r="E33" s="44">
        <v>2</v>
      </c>
      <c r="F33" s="94">
        <f t="shared" ref="F33:F51" si="5">D33*E33</f>
        <v>0</v>
      </c>
      <c r="G33" s="46"/>
      <c r="H33" s="45" t="e">
        <f>F33/G33</f>
        <v>#DIV/0!</v>
      </c>
      <c r="K33" s="84" t="s">
        <v>352</v>
      </c>
      <c r="L33" s="82"/>
      <c r="M33" s="87"/>
      <c r="N33" s="86">
        <f>(L26/L27-(L29/L30))*L21*L22*L23</f>
        <v>218.99999999999991</v>
      </c>
    </row>
    <row r="34" spans="1:14" ht="15" thickBot="1">
      <c r="A34" s="40">
        <v>3</v>
      </c>
      <c r="B34" s="41" t="s">
        <v>153</v>
      </c>
      <c r="C34" s="42" t="s">
        <v>153</v>
      </c>
      <c r="D34" s="43" t="e">
        <f>C34-C33</f>
        <v>#VALUE!</v>
      </c>
      <c r="E34" s="44">
        <v>2</v>
      </c>
      <c r="F34" s="94" t="e">
        <f t="shared" si="5"/>
        <v>#VALUE!</v>
      </c>
      <c r="G34" s="46"/>
      <c r="H34" s="45" t="e">
        <f t="shared" ref="H34:H51" si="6">F34/G34</f>
        <v>#VALUE!</v>
      </c>
      <c r="K34" s="84" t="s">
        <v>353</v>
      </c>
      <c r="L34" s="82"/>
      <c r="M34" s="87">
        <f>SUM(M32:M33)</f>
        <v>4380</v>
      </c>
      <c r="N34" s="86">
        <f>SUM(N32:N33)</f>
        <v>8979</v>
      </c>
    </row>
    <row r="35" spans="1:14" ht="15" thickBot="1">
      <c r="A35" s="40">
        <v>4</v>
      </c>
      <c r="B35" s="41" t="s">
        <v>153</v>
      </c>
      <c r="C35" s="42" t="s">
        <v>153</v>
      </c>
      <c r="D35" s="43" t="e">
        <f t="shared" ref="D35:D50" si="7">C35-C34</f>
        <v>#VALUE!</v>
      </c>
      <c r="E35" s="44">
        <v>2</v>
      </c>
      <c r="F35" s="94" t="e">
        <f t="shared" si="5"/>
        <v>#VALUE!</v>
      </c>
      <c r="G35" s="46"/>
      <c r="H35" s="45" t="e">
        <f t="shared" si="6"/>
        <v>#VALUE!</v>
      </c>
      <c r="K35" s="84" t="s">
        <v>354</v>
      </c>
      <c r="L35" s="82"/>
      <c r="M35" s="87"/>
      <c r="N35" s="122">
        <f>L31/N34</f>
        <v>5.5685488361732934E-2</v>
      </c>
    </row>
    <row r="36" spans="1:14" ht="15" thickBot="1">
      <c r="A36" s="40">
        <v>5</v>
      </c>
      <c r="B36" s="41" t="s">
        <v>153</v>
      </c>
      <c r="C36" s="42" t="s">
        <v>153</v>
      </c>
      <c r="D36" s="43" t="e">
        <f t="shared" si="7"/>
        <v>#VALUE!</v>
      </c>
      <c r="E36" s="44">
        <v>2</v>
      </c>
      <c r="F36" s="94" t="e">
        <f t="shared" si="5"/>
        <v>#VALUE!</v>
      </c>
      <c r="G36" s="46"/>
      <c r="H36" s="45" t="e">
        <f t="shared" si="6"/>
        <v>#VALUE!</v>
      </c>
    </row>
    <row r="37" spans="1:14" ht="15" thickBot="1">
      <c r="A37" s="40">
        <v>6</v>
      </c>
      <c r="B37" s="41" t="s">
        <v>153</v>
      </c>
      <c r="C37" s="42" t="s">
        <v>153</v>
      </c>
      <c r="D37" s="43" t="e">
        <f t="shared" si="7"/>
        <v>#VALUE!</v>
      </c>
      <c r="E37" s="44">
        <v>2</v>
      </c>
      <c r="F37" s="94" t="e">
        <f t="shared" si="5"/>
        <v>#VALUE!</v>
      </c>
      <c r="G37" s="46"/>
      <c r="H37" s="45" t="e">
        <f t="shared" si="6"/>
        <v>#VALUE!</v>
      </c>
      <c r="K37" s="124" t="s">
        <v>359</v>
      </c>
    </row>
    <row r="38" spans="1:14" ht="15" thickBot="1">
      <c r="A38" s="40">
        <v>7</v>
      </c>
      <c r="B38" s="41" t="s">
        <v>153</v>
      </c>
      <c r="C38" s="42" t="s">
        <v>153</v>
      </c>
      <c r="D38" s="43" t="e">
        <f t="shared" si="7"/>
        <v>#VALUE!</v>
      </c>
      <c r="E38" s="44">
        <v>2</v>
      </c>
      <c r="F38" s="94" t="e">
        <f t="shared" si="5"/>
        <v>#VALUE!</v>
      </c>
      <c r="G38" s="46"/>
      <c r="H38" s="45" t="e">
        <f t="shared" si="6"/>
        <v>#VALUE!</v>
      </c>
      <c r="K38" s="85" t="s">
        <v>227</v>
      </c>
      <c r="L38" s="85" t="s">
        <v>228</v>
      </c>
      <c r="M38" s="85" t="s">
        <v>340</v>
      </c>
      <c r="N38" s="85" t="s">
        <v>230</v>
      </c>
    </row>
    <row r="39" spans="1:14" ht="15" thickBot="1">
      <c r="A39" s="40">
        <v>8</v>
      </c>
      <c r="B39" s="41" t="s">
        <v>153</v>
      </c>
      <c r="C39" s="42" t="s">
        <v>153</v>
      </c>
      <c r="D39" s="43" t="e">
        <f t="shared" si="7"/>
        <v>#VALUE!</v>
      </c>
      <c r="E39" s="44">
        <v>2</v>
      </c>
      <c r="F39" s="94" t="e">
        <f t="shared" si="5"/>
        <v>#VALUE!</v>
      </c>
      <c r="G39" s="46"/>
      <c r="H39" s="45" t="e">
        <f t="shared" si="6"/>
        <v>#VALUE!</v>
      </c>
      <c r="K39" s="83" t="s">
        <v>234</v>
      </c>
      <c r="L39" s="90">
        <v>355</v>
      </c>
      <c r="M39" s="82"/>
      <c r="N39" s="82"/>
    </row>
    <row r="40" spans="1:14" ht="15" thickBot="1">
      <c r="A40" s="40">
        <v>9</v>
      </c>
      <c r="B40" s="41" t="s">
        <v>153</v>
      </c>
      <c r="C40" s="42" t="s">
        <v>153</v>
      </c>
      <c r="D40" s="43" t="e">
        <f t="shared" si="7"/>
        <v>#VALUE!</v>
      </c>
      <c r="E40" s="44">
        <v>2</v>
      </c>
      <c r="F40" s="94" t="e">
        <f t="shared" si="5"/>
        <v>#VALUE!</v>
      </c>
      <c r="G40" s="46"/>
      <c r="H40" s="45" t="e">
        <f t="shared" si="6"/>
        <v>#VALUE!</v>
      </c>
      <c r="K40" s="83" t="s">
        <v>341</v>
      </c>
      <c r="L40" s="90">
        <v>10</v>
      </c>
      <c r="M40" s="82"/>
      <c r="N40" s="82"/>
    </row>
    <row r="41" spans="1:14" ht="15" thickBot="1">
      <c r="A41" s="40">
        <v>10</v>
      </c>
      <c r="B41" s="41" t="s">
        <v>153</v>
      </c>
      <c r="C41" s="42" t="s">
        <v>153</v>
      </c>
      <c r="D41" s="43" t="e">
        <f t="shared" si="7"/>
        <v>#VALUE!</v>
      </c>
      <c r="E41" s="44">
        <v>2</v>
      </c>
      <c r="F41" s="94" t="e">
        <f t="shared" si="5"/>
        <v>#VALUE!</v>
      </c>
      <c r="G41" s="46"/>
      <c r="H41" s="45" t="e">
        <f t="shared" si="6"/>
        <v>#VALUE!</v>
      </c>
      <c r="K41" s="83" t="s">
        <v>342</v>
      </c>
      <c r="L41" s="90">
        <v>50</v>
      </c>
      <c r="M41" s="82"/>
      <c r="N41" s="82"/>
    </row>
    <row r="42" spans="1:14" ht="15" thickBot="1">
      <c r="A42" s="40">
        <v>11</v>
      </c>
      <c r="B42" s="41" t="s">
        <v>153</v>
      </c>
      <c r="C42" s="42" t="s">
        <v>153</v>
      </c>
      <c r="D42" s="43" t="e">
        <f t="shared" si="7"/>
        <v>#VALUE!</v>
      </c>
      <c r="E42" s="44">
        <v>2</v>
      </c>
      <c r="F42" s="94" t="e">
        <f t="shared" si="5"/>
        <v>#VALUE!</v>
      </c>
      <c r="G42" s="46"/>
      <c r="H42" s="45" t="e">
        <f t="shared" si="6"/>
        <v>#VALUE!</v>
      </c>
      <c r="K42" s="83" t="s">
        <v>343</v>
      </c>
      <c r="L42" s="90">
        <v>2</v>
      </c>
      <c r="M42" s="82"/>
      <c r="N42" s="82"/>
    </row>
    <row r="43" spans="1:14" ht="15" thickBot="1">
      <c r="A43" s="40">
        <v>12</v>
      </c>
      <c r="B43" s="41" t="s">
        <v>153</v>
      </c>
      <c r="C43" s="42" t="s">
        <v>153</v>
      </c>
      <c r="D43" s="43" t="e">
        <f t="shared" si="7"/>
        <v>#VALUE!</v>
      </c>
      <c r="E43" s="44">
        <v>2</v>
      </c>
      <c r="F43" s="94" t="e">
        <f t="shared" si="5"/>
        <v>#VALUE!</v>
      </c>
      <c r="G43" s="46"/>
      <c r="H43" s="45" t="e">
        <f t="shared" si="6"/>
        <v>#VALUE!</v>
      </c>
      <c r="K43" s="83" t="s">
        <v>344</v>
      </c>
      <c r="L43" s="90">
        <v>20</v>
      </c>
      <c r="M43" s="82"/>
      <c r="N43" s="82"/>
    </row>
    <row r="44" spans="1:14" ht="15" thickBot="1">
      <c r="A44" s="40">
        <v>13</v>
      </c>
      <c r="B44" s="41" t="s">
        <v>153</v>
      </c>
      <c r="C44" s="42" t="s">
        <v>153</v>
      </c>
      <c r="D44" s="43" t="e">
        <f t="shared" si="7"/>
        <v>#VALUE!</v>
      </c>
      <c r="E44" s="44">
        <v>2</v>
      </c>
      <c r="F44" s="94" t="e">
        <f t="shared" si="5"/>
        <v>#VALUE!</v>
      </c>
      <c r="G44" s="46"/>
      <c r="H44" s="45" t="e">
        <f t="shared" si="6"/>
        <v>#VALUE!</v>
      </c>
      <c r="K44" s="83" t="s">
        <v>360</v>
      </c>
      <c r="L44" s="90">
        <v>0.6</v>
      </c>
      <c r="M44" s="82"/>
      <c r="N44" s="82"/>
    </row>
    <row r="45" spans="1:14" ht="15" thickBot="1">
      <c r="A45" s="40">
        <v>14</v>
      </c>
      <c r="B45" s="41" t="s">
        <v>153</v>
      </c>
      <c r="C45" s="42" t="s">
        <v>153</v>
      </c>
      <c r="D45" s="43" t="e">
        <f t="shared" si="7"/>
        <v>#VALUE!</v>
      </c>
      <c r="E45" s="44">
        <v>2</v>
      </c>
      <c r="F45" s="94" t="e">
        <f t="shared" si="5"/>
        <v>#VALUE!</v>
      </c>
      <c r="G45" s="46"/>
      <c r="H45" s="45" t="e">
        <f t="shared" si="6"/>
        <v>#VALUE!</v>
      </c>
      <c r="K45" s="83" t="s">
        <v>361</v>
      </c>
      <c r="L45" s="90">
        <v>5000</v>
      </c>
      <c r="M45" s="82"/>
      <c r="N45" s="82"/>
    </row>
    <row r="46" spans="1:14" ht="15" thickBot="1">
      <c r="A46" s="40">
        <v>15</v>
      </c>
      <c r="B46" s="41" t="s">
        <v>153</v>
      </c>
      <c r="C46" s="42" t="s">
        <v>153</v>
      </c>
      <c r="D46" s="43" t="e">
        <f t="shared" si="7"/>
        <v>#VALUE!</v>
      </c>
      <c r="E46" s="44">
        <v>2</v>
      </c>
      <c r="F46" s="94" t="e">
        <f t="shared" si="5"/>
        <v>#VALUE!</v>
      </c>
      <c r="G46" s="46"/>
      <c r="H46" s="45" t="e">
        <f t="shared" si="6"/>
        <v>#VALUE!</v>
      </c>
      <c r="K46" s="83" t="s">
        <v>362</v>
      </c>
      <c r="L46" s="120">
        <v>5000</v>
      </c>
      <c r="M46" s="87"/>
      <c r="N46" s="86"/>
    </row>
    <row r="47" spans="1:14" ht="15" thickBot="1">
      <c r="A47" s="40">
        <v>16</v>
      </c>
      <c r="B47" s="41" t="s">
        <v>153</v>
      </c>
      <c r="C47" s="42" t="s">
        <v>153</v>
      </c>
      <c r="D47" s="43" t="e">
        <f t="shared" si="7"/>
        <v>#VALUE!</v>
      </c>
      <c r="E47" s="44">
        <v>2</v>
      </c>
      <c r="F47" s="94" t="e">
        <f t="shared" si="5"/>
        <v>#VALUE!</v>
      </c>
      <c r="G47" s="46"/>
      <c r="H47" s="45" t="e">
        <f t="shared" si="6"/>
        <v>#VALUE!</v>
      </c>
      <c r="K47" s="83" t="s">
        <v>351</v>
      </c>
      <c r="L47" s="82"/>
      <c r="M47" s="121">
        <f>((L39*L40*L41*L43)/1000)*L44</f>
        <v>2130</v>
      </c>
      <c r="N47" s="88">
        <f>M47*L42</f>
        <v>4260</v>
      </c>
    </row>
    <row r="48" spans="1:14" ht="15" thickBot="1">
      <c r="A48" s="40">
        <v>17</v>
      </c>
      <c r="B48" s="41" t="s">
        <v>153</v>
      </c>
      <c r="C48" s="42" t="s">
        <v>153</v>
      </c>
      <c r="D48" s="43" t="e">
        <f t="shared" si="7"/>
        <v>#VALUE!</v>
      </c>
      <c r="E48" s="44">
        <v>2</v>
      </c>
      <c r="F48" s="94" t="e">
        <f t="shared" si="5"/>
        <v>#VALUE!</v>
      </c>
      <c r="G48" s="46"/>
      <c r="H48" s="45" t="e">
        <f t="shared" si="6"/>
        <v>#VALUE!</v>
      </c>
      <c r="K48" s="84" t="s">
        <v>363</v>
      </c>
      <c r="L48" s="82"/>
      <c r="M48" s="87"/>
      <c r="N48" s="122">
        <f>(L45+L46)/N47</f>
        <v>2.347417840375587</v>
      </c>
    </row>
    <row r="49" spans="1:14" ht="15" thickBot="1">
      <c r="A49" s="40">
        <v>18</v>
      </c>
      <c r="B49" s="41" t="s">
        <v>153</v>
      </c>
      <c r="C49" s="42" t="s">
        <v>153</v>
      </c>
      <c r="D49" s="43" t="e">
        <f t="shared" si="7"/>
        <v>#VALUE!</v>
      </c>
      <c r="E49" s="44">
        <v>2</v>
      </c>
      <c r="F49" s="94" t="e">
        <f t="shared" si="5"/>
        <v>#VALUE!</v>
      </c>
      <c r="G49" s="46"/>
      <c r="H49" s="45" t="e">
        <f t="shared" si="6"/>
        <v>#VALUE!</v>
      </c>
      <c r="K49" s="84" t="s">
        <v>364</v>
      </c>
      <c r="L49" s="82"/>
      <c r="M49" s="87"/>
      <c r="N49" s="122">
        <f>N47*10-L45-L46</f>
        <v>32600</v>
      </c>
    </row>
    <row r="50" spans="1:14" ht="15" thickBot="1">
      <c r="A50" s="40">
        <v>19</v>
      </c>
      <c r="B50" s="41" t="s">
        <v>153</v>
      </c>
      <c r="C50" s="42" t="s">
        <v>153</v>
      </c>
      <c r="D50" s="43" t="e">
        <f t="shared" si="7"/>
        <v>#VALUE!</v>
      </c>
      <c r="E50" s="44">
        <v>2</v>
      </c>
      <c r="F50" s="94" t="e">
        <f t="shared" si="5"/>
        <v>#VALUE!</v>
      </c>
      <c r="G50" s="46"/>
      <c r="H50" s="45" t="e">
        <f t="shared" si="6"/>
        <v>#VALUE!</v>
      </c>
    </row>
    <row r="51" spans="1:14" ht="15" thickBot="1">
      <c r="A51" s="40">
        <v>20</v>
      </c>
      <c r="B51" s="41"/>
      <c r="C51" s="42"/>
      <c r="D51" s="43" t="e">
        <f>C51-C50</f>
        <v>#VALUE!</v>
      </c>
      <c r="E51" s="44">
        <v>2</v>
      </c>
      <c r="F51" s="94" t="e">
        <f t="shared" si="5"/>
        <v>#VALUE!</v>
      </c>
      <c r="G51" s="46"/>
      <c r="H51" s="45" t="e">
        <f t="shared" si="6"/>
        <v>#VALUE!</v>
      </c>
    </row>
    <row r="52" spans="1:14">
      <c r="A52" s="40" t="s">
        <v>225</v>
      </c>
      <c r="B52" s="47" t="s">
        <v>153</v>
      </c>
      <c r="C52" s="48" t="s">
        <v>153</v>
      </c>
      <c r="D52" s="43" t="e">
        <f>SUM(D32:D51)</f>
        <v>#VALUE!</v>
      </c>
      <c r="E52" s="49"/>
      <c r="F52" s="94" t="e">
        <f>AVERAGE(F32:F50)</f>
        <v>#VALUE!</v>
      </c>
      <c r="G52" s="50" t="e">
        <f>AVERAGE(G32:G51)</f>
        <v>#DIV/0!</v>
      </c>
      <c r="H52" s="45" t="e">
        <f>AVERAGE(H33:H51)</f>
        <v>#DIV/0!</v>
      </c>
    </row>
  </sheetData>
  <pageMargins left="0.7" right="0.7" top="0.75" bottom="0.75" header="0.3" footer="0.3"/>
  <pageSetup paperSize="9" orientation="portrait" r:id="rId1"/>
  <headerFooter>
    <oddHeader>&amp;C7. Energiforbrug</oddHeader>
    <oddFooter>Side &amp;P af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sheetPr>
    <tabColor rgb="FF0070C0"/>
  </sheetPr>
  <dimension ref="A1:F24"/>
  <sheetViews>
    <sheetView view="pageLayout" zoomScaleNormal="100" workbookViewId="0"/>
  </sheetViews>
  <sheetFormatPr defaultRowHeight="14.4"/>
  <cols>
    <col min="2" max="2" width="11.88671875" customWidth="1"/>
    <col min="3" max="3" width="15.88671875" customWidth="1"/>
    <col min="4" max="4" width="15.44140625" customWidth="1"/>
    <col min="5" max="5" width="11" customWidth="1"/>
  </cols>
  <sheetData>
    <row r="1" spans="1:6">
      <c r="A1" s="17" t="s">
        <v>226</v>
      </c>
      <c r="B1" s="11" t="s">
        <v>252</v>
      </c>
      <c r="C1" s="65">
        <v>40909</v>
      </c>
      <c r="D1" s="10"/>
      <c r="E1" s="63"/>
      <c r="F1" s="10"/>
    </row>
    <row r="2" spans="1:6" ht="16.8">
      <c r="A2" s="51"/>
      <c r="B2" s="51" t="s">
        <v>208</v>
      </c>
      <c r="C2" s="51" t="s">
        <v>249</v>
      </c>
      <c r="D2" s="51" t="s">
        <v>250</v>
      </c>
      <c r="E2" s="51" t="s">
        <v>211</v>
      </c>
      <c r="F2" s="51" t="s">
        <v>251</v>
      </c>
    </row>
    <row r="3" spans="1:6">
      <c r="A3" s="18">
        <v>0</v>
      </c>
      <c r="B3" s="19">
        <v>40909</v>
      </c>
      <c r="C3" s="20">
        <v>12000</v>
      </c>
      <c r="D3" s="20">
        <v>155000</v>
      </c>
      <c r="E3" s="20">
        <v>30</v>
      </c>
      <c r="F3" s="66">
        <f>C3/D3</f>
        <v>7.7419354838709681E-2</v>
      </c>
    </row>
    <row r="4" spans="1:6">
      <c r="A4" s="18">
        <v>0</v>
      </c>
      <c r="B4" s="19">
        <v>40969</v>
      </c>
      <c r="C4" s="20">
        <v>15000</v>
      </c>
      <c r="D4" s="20">
        <v>300000</v>
      </c>
      <c r="E4" s="20">
        <f>B4-B3</f>
        <v>60</v>
      </c>
      <c r="F4" s="66">
        <f>C4/D4</f>
        <v>0.05</v>
      </c>
    </row>
    <row r="5" spans="1:6">
      <c r="A5" s="22">
        <v>1</v>
      </c>
      <c r="B5" s="23"/>
      <c r="C5" s="24"/>
      <c r="D5" s="64"/>
      <c r="E5" s="26">
        <f>B5-C1</f>
        <v>-40909</v>
      </c>
      <c r="F5" s="67" t="e">
        <f>C5/D5</f>
        <v>#DIV/0!</v>
      </c>
    </row>
    <row r="6" spans="1:6">
      <c r="A6" s="22">
        <v>2</v>
      </c>
      <c r="B6" s="23"/>
      <c r="C6" s="24"/>
      <c r="D6" s="64"/>
      <c r="E6" s="26">
        <f>B6-B5</f>
        <v>0</v>
      </c>
      <c r="F6" s="67" t="e">
        <f t="shared" ref="F6:F23" si="0">C6/D6</f>
        <v>#DIV/0!</v>
      </c>
    </row>
    <row r="7" spans="1:6">
      <c r="A7" s="22">
        <v>3</v>
      </c>
      <c r="B7" s="23" t="s">
        <v>153</v>
      </c>
      <c r="C7" s="24" t="s">
        <v>153</v>
      </c>
      <c r="D7" s="64"/>
      <c r="E7" s="26" t="e">
        <f t="shared" ref="E7:E23" si="1">B7-B6</f>
        <v>#VALUE!</v>
      </c>
      <c r="F7" s="67" t="e">
        <f t="shared" si="0"/>
        <v>#VALUE!</v>
      </c>
    </row>
    <row r="8" spans="1:6">
      <c r="A8" s="22">
        <v>4</v>
      </c>
      <c r="B8" s="23" t="s">
        <v>153</v>
      </c>
      <c r="C8" s="24" t="s">
        <v>153</v>
      </c>
      <c r="D8" s="64"/>
      <c r="E8" s="26" t="e">
        <f t="shared" si="1"/>
        <v>#VALUE!</v>
      </c>
      <c r="F8" s="67" t="e">
        <f t="shared" si="0"/>
        <v>#VALUE!</v>
      </c>
    </row>
    <row r="9" spans="1:6">
      <c r="A9" s="22">
        <v>5</v>
      </c>
      <c r="B9" s="23" t="s">
        <v>153</v>
      </c>
      <c r="C9" s="24" t="s">
        <v>153</v>
      </c>
      <c r="D9" s="64"/>
      <c r="E9" s="26" t="e">
        <f t="shared" si="1"/>
        <v>#VALUE!</v>
      </c>
      <c r="F9" s="67" t="e">
        <f t="shared" si="0"/>
        <v>#VALUE!</v>
      </c>
    </row>
    <row r="10" spans="1:6">
      <c r="A10" s="22">
        <v>6</v>
      </c>
      <c r="B10" s="23" t="s">
        <v>153</v>
      </c>
      <c r="C10" s="24" t="s">
        <v>153</v>
      </c>
      <c r="D10" s="64"/>
      <c r="E10" s="26" t="e">
        <f t="shared" si="1"/>
        <v>#VALUE!</v>
      </c>
      <c r="F10" s="67" t="e">
        <f t="shared" si="0"/>
        <v>#VALUE!</v>
      </c>
    </row>
    <row r="11" spans="1:6">
      <c r="A11" s="22">
        <v>7</v>
      </c>
      <c r="B11" s="23" t="s">
        <v>153</v>
      </c>
      <c r="C11" s="24" t="s">
        <v>153</v>
      </c>
      <c r="D11" s="64"/>
      <c r="E11" s="26" t="e">
        <f t="shared" si="1"/>
        <v>#VALUE!</v>
      </c>
      <c r="F11" s="67" t="e">
        <f t="shared" si="0"/>
        <v>#VALUE!</v>
      </c>
    </row>
    <row r="12" spans="1:6">
      <c r="A12" s="22">
        <v>8</v>
      </c>
      <c r="B12" s="23" t="s">
        <v>153</v>
      </c>
      <c r="C12" s="24" t="s">
        <v>153</v>
      </c>
      <c r="D12" s="64"/>
      <c r="E12" s="26" t="e">
        <f t="shared" si="1"/>
        <v>#VALUE!</v>
      </c>
      <c r="F12" s="67" t="e">
        <f t="shared" si="0"/>
        <v>#VALUE!</v>
      </c>
    </row>
    <row r="13" spans="1:6">
      <c r="A13" s="22">
        <v>9</v>
      </c>
      <c r="B13" s="23" t="s">
        <v>153</v>
      </c>
      <c r="C13" s="24" t="s">
        <v>153</v>
      </c>
      <c r="D13" s="64"/>
      <c r="E13" s="26" t="e">
        <f t="shared" si="1"/>
        <v>#VALUE!</v>
      </c>
      <c r="F13" s="67" t="e">
        <f t="shared" si="0"/>
        <v>#VALUE!</v>
      </c>
    </row>
    <row r="14" spans="1:6">
      <c r="A14" s="22">
        <v>10</v>
      </c>
      <c r="B14" s="23" t="s">
        <v>153</v>
      </c>
      <c r="C14" s="24" t="s">
        <v>153</v>
      </c>
      <c r="D14" s="64"/>
      <c r="E14" s="26" t="e">
        <f t="shared" si="1"/>
        <v>#VALUE!</v>
      </c>
      <c r="F14" s="67" t="e">
        <f t="shared" si="0"/>
        <v>#VALUE!</v>
      </c>
    </row>
    <row r="15" spans="1:6">
      <c r="A15" s="22">
        <v>11</v>
      </c>
      <c r="B15" s="23" t="s">
        <v>153</v>
      </c>
      <c r="C15" s="24" t="s">
        <v>153</v>
      </c>
      <c r="D15" s="64"/>
      <c r="E15" s="26" t="e">
        <f t="shared" si="1"/>
        <v>#VALUE!</v>
      </c>
      <c r="F15" s="67" t="e">
        <f t="shared" si="0"/>
        <v>#VALUE!</v>
      </c>
    </row>
    <row r="16" spans="1:6">
      <c r="A16" s="22">
        <v>13</v>
      </c>
      <c r="B16" s="23" t="s">
        <v>153</v>
      </c>
      <c r="C16" s="24" t="s">
        <v>153</v>
      </c>
      <c r="D16" s="64"/>
      <c r="E16" s="26" t="e">
        <f t="shared" si="1"/>
        <v>#VALUE!</v>
      </c>
      <c r="F16" s="67" t="e">
        <f t="shared" si="0"/>
        <v>#VALUE!</v>
      </c>
    </row>
    <row r="17" spans="1:6">
      <c r="A17" s="22">
        <v>14</v>
      </c>
      <c r="B17" s="23" t="s">
        <v>153</v>
      </c>
      <c r="C17" s="24" t="s">
        <v>153</v>
      </c>
      <c r="D17" s="64"/>
      <c r="E17" s="26" t="e">
        <f t="shared" si="1"/>
        <v>#VALUE!</v>
      </c>
      <c r="F17" s="67" t="e">
        <f t="shared" si="0"/>
        <v>#VALUE!</v>
      </c>
    </row>
    <row r="18" spans="1:6">
      <c r="A18" s="22">
        <v>15</v>
      </c>
      <c r="B18" s="23" t="s">
        <v>153</v>
      </c>
      <c r="C18" s="24" t="s">
        <v>153</v>
      </c>
      <c r="D18" s="64"/>
      <c r="E18" s="26" t="e">
        <f t="shared" si="1"/>
        <v>#VALUE!</v>
      </c>
      <c r="F18" s="67" t="e">
        <f t="shared" si="0"/>
        <v>#VALUE!</v>
      </c>
    </row>
    <row r="19" spans="1:6">
      <c r="A19" s="22">
        <v>16</v>
      </c>
      <c r="B19" s="23" t="s">
        <v>153</v>
      </c>
      <c r="C19" s="24" t="s">
        <v>153</v>
      </c>
      <c r="D19" s="64"/>
      <c r="E19" s="26" t="e">
        <f t="shared" si="1"/>
        <v>#VALUE!</v>
      </c>
      <c r="F19" s="67" t="e">
        <f t="shared" si="0"/>
        <v>#VALUE!</v>
      </c>
    </row>
    <row r="20" spans="1:6">
      <c r="A20" s="22">
        <v>17</v>
      </c>
      <c r="B20" s="23" t="s">
        <v>153</v>
      </c>
      <c r="C20" s="24" t="s">
        <v>153</v>
      </c>
      <c r="D20" s="64"/>
      <c r="E20" s="26" t="e">
        <f t="shared" si="1"/>
        <v>#VALUE!</v>
      </c>
      <c r="F20" s="67" t="e">
        <f t="shared" si="0"/>
        <v>#VALUE!</v>
      </c>
    </row>
    <row r="21" spans="1:6">
      <c r="A21" s="22">
        <v>18</v>
      </c>
      <c r="B21" s="23" t="s">
        <v>153</v>
      </c>
      <c r="C21" s="24" t="s">
        <v>153</v>
      </c>
      <c r="D21" s="64"/>
      <c r="E21" s="26" t="e">
        <f t="shared" si="1"/>
        <v>#VALUE!</v>
      </c>
      <c r="F21" s="67" t="e">
        <f t="shared" si="0"/>
        <v>#VALUE!</v>
      </c>
    </row>
    <row r="22" spans="1:6">
      <c r="A22" s="22">
        <v>19</v>
      </c>
      <c r="B22" s="23" t="s">
        <v>153</v>
      </c>
      <c r="C22" s="24" t="s">
        <v>153</v>
      </c>
      <c r="D22" s="64"/>
      <c r="E22" s="26" t="e">
        <f t="shared" si="1"/>
        <v>#VALUE!</v>
      </c>
      <c r="F22" s="67" t="e">
        <f t="shared" si="0"/>
        <v>#VALUE!</v>
      </c>
    </row>
    <row r="23" spans="1:6">
      <c r="A23" s="22">
        <v>20</v>
      </c>
      <c r="B23" s="23" t="s">
        <v>153</v>
      </c>
      <c r="C23" s="24" t="s">
        <v>153</v>
      </c>
      <c r="D23" s="64"/>
      <c r="E23" s="26" t="e">
        <f t="shared" si="1"/>
        <v>#VALUE!</v>
      </c>
      <c r="F23" s="67" t="e">
        <f t="shared" si="0"/>
        <v>#VALUE!</v>
      </c>
    </row>
    <row r="24" spans="1:6">
      <c r="A24" s="22"/>
      <c r="B24" s="23"/>
      <c r="C24" s="24"/>
      <c r="D24" s="64"/>
      <c r="E24" s="26"/>
      <c r="F24" s="26"/>
    </row>
  </sheetData>
  <pageMargins left="0.7" right="0.7" top="0.75" bottom="0.75" header="0.3" footer="0.3"/>
  <pageSetup paperSize="9" orientation="portrait" r:id="rId1"/>
  <headerFooter>
    <oddHeader>&amp;C8. Økologiprocent</oddHeader>
    <oddFooter>Side &amp;P af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A. Virksomhedsdata</vt:lpstr>
      <vt:lpstr>B. Kriterier</vt:lpstr>
      <vt:lpstr>C. Introduktion</vt:lpstr>
      <vt:lpstr>1.Miljøledelse</vt:lpstr>
      <vt:lpstr>4.Vandforbrug</vt:lpstr>
      <vt:lpstr>5. Rengøring</vt:lpstr>
      <vt:lpstr>6.Affaldsplan</vt:lpstr>
      <vt:lpstr>7.Energiforbrug</vt:lpstr>
      <vt:lpstr>8. Økologiprocent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 Holt Jensen</dc:creator>
  <cp:lastModifiedBy>Mikal Holt Jensen</cp:lastModifiedBy>
  <cp:lastPrinted>2015-10-23T13:18:11Z</cp:lastPrinted>
  <dcterms:created xsi:type="dcterms:W3CDTF">2011-09-26T07:33:02Z</dcterms:created>
  <dcterms:modified xsi:type="dcterms:W3CDTF">2017-01-31T09:32:35Z</dcterms:modified>
</cp:coreProperties>
</file>